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'Orçamento'!$A$13:$J$39</definedName>
    <definedName name="_xlfn.IFERROR" hidden="1">#NAME?</definedName>
    <definedName name="_xlfn_IFERROR">NA()</definedName>
    <definedName name="_xlnm_Print_Area_1">'Orçamento'!$A$1:$I$30</definedName>
    <definedName name="_xlnm_Print_Area_2">#REF!</definedName>
    <definedName name="_xlnm_Print_Area_3">'Resumo'!$A$1:$E$33</definedName>
    <definedName name="_xlnm_Print_Area_4">'Cronograma'!$A$1:$O$29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'Cronograma'!$A$1:$P$36</definedName>
    <definedName name="_xlnm.Print_Area" localSheetId="0">'Orçamento'!$A$1:$I$38</definedName>
    <definedName name="_xlnm.Print_Area" localSheetId="2">'Resumo'!$A$1:$E$33</definedName>
    <definedName name="Excel_BuiltIn__FilterDatabase" localSheetId="0">'Orçamento'!#REF!</definedName>
    <definedName name="Excel_BuiltIn_Print_Area" localSheetId="0">'Orçamento'!$A$1:$I$33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'Orçamento'!$A$13:$I$33</definedName>
    <definedName name="Z_29968698_A86A_456F_9240_BB3FE00129DB__wvu_FilterData" localSheetId="0">'Orçamento'!$A$13:$J$33</definedName>
    <definedName name="Z_30999B9E_2E65_4663_976F_9A54CE05102E__wvu_FilterData" localSheetId="0">'Orçamento'!$A$13:$J$33</definedName>
    <definedName name="Z_30999B9E_2E65_4663_976F_9A54CE05102E__wvu_PrintArea" localSheetId="1">'Cronograma'!$A$1:$P$35</definedName>
    <definedName name="Z_30999B9E_2E65_4663_976F_9A54CE05102E__wvu_PrintArea" localSheetId="0">'Orçamento'!$A$1:$I$39</definedName>
    <definedName name="Z_30999B9E_2E65_4663_976F_9A54CE05102E__wvu_PrintArea" localSheetId="2">'Resumo'!$A$1:$E$33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'Orçamento'!$A$13:$I$30</definedName>
    <definedName name="Z_37FA8F07_9D7A_418D_BC30_0AE0C3739A19__wvu_PrintArea" localSheetId="1">'Cronograma'!$A$1:$P$35</definedName>
    <definedName name="Z_37FA8F07_9D7A_418D_BC30_0AE0C3739A19__wvu_PrintArea" localSheetId="2">'Resumo'!$A$1:$E$33</definedName>
    <definedName name="Z_37FA8F07_9D7A_418D_BC30_0AE0C3739A19__wvu_PrintTitles" localSheetId="2">'Resumo'!$1:$15</definedName>
    <definedName name="Z_3B8348FD_7A00_44FD_ACF5_E6A19592872E_.wvu.Cols" localSheetId="1" hidden="1">'Cronograma'!$E:$P</definedName>
    <definedName name="Z_3B8348FD_7A00_44FD_ACF5_E6A19592872E_.wvu.Cols" localSheetId="0" hidden="1">'Orçamento'!$C:$C</definedName>
    <definedName name="Z_3B8348FD_7A00_44FD_ACF5_E6A19592872E_.wvu.FilterData" localSheetId="0" hidden="1">'Orçamento'!$A$13:$I$33</definedName>
    <definedName name="Z_3B8348FD_7A00_44FD_ACF5_E6A19592872E_.wvu.PrintArea" localSheetId="1" hidden="1">'Cronograma'!$A$1:$P$36</definedName>
    <definedName name="Z_3B8348FD_7A00_44FD_ACF5_E6A19592872E_.wvu.PrintArea" localSheetId="0" hidden="1">'Orçamento'!$A$1:$I$39</definedName>
    <definedName name="Z_3B8348FD_7A00_44FD_ACF5_E6A19592872E_.wvu.PrintArea" localSheetId="2" hidden="1">'Resumo'!$A$1:$E$33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'Orçamento'!$A$13:$I$30</definedName>
    <definedName name="Z_50160325_FDD6_4995_897D_2F4F0C6430EC__wvu_PrintArea" localSheetId="1">'Cronograma'!$A$1:$P$35</definedName>
    <definedName name="Z_50160325_FDD6_4995_897D_2F4F0C6430EC__wvu_PrintArea" localSheetId="0">'Orçamento'!$A$1:$I$39</definedName>
    <definedName name="Z_50160325_FDD6_4995_897D_2F4F0C6430EC__wvu_PrintArea" localSheetId="2">'Resumo'!$A$1:$E$33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'Orçamento'!$A$13:$I$30</definedName>
    <definedName name="Z_65A89EDC_E2EF_4E49_9370_82AFDB881213__wvu_FilterData" localSheetId="0">'Orçamento'!$A$13:$I$30</definedName>
    <definedName name="Z_8EC65F00_94CE_4AAC_901F_0F1A78C19FA2__wvu_FilterData" localSheetId="0">'Orçamento'!$A$13:$I$30</definedName>
    <definedName name="Z_B535EED3_096A_4559_AE37_6359A35C71B4_.wvu.Cols" localSheetId="1" hidden="1">'Cronograma'!$E:$P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'Orçamento'!$A$13:$J$33</definedName>
    <definedName name="Z_B535EED3_096A_4559_AE37_6359A35C71B4_.wvu.PrintArea" localSheetId="1" hidden="1">'Cronograma'!$A$1:$P$36</definedName>
    <definedName name="Z_B535EED3_096A_4559_AE37_6359A35C71B4_.wvu.PrintArea" localSheetId="0" hidden="1">'Orçamento'!$A$1:$I$39</definedName>
    <definedName name="Z_B535EED3_096A_4559_AE37_6359A35C71B4_.wvu.PrintArea" localSheetId="2" hidden="1">'Resumo'!$A$1:$E$33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'Orçamento'!$A$13:$J$33</definedName>
    <definedName name="Z_CE6D2F78_279A_48FF_B90B_4CA40BF0D3DA__wvu_FilterData" localSheetId="0">'Orçamento'!$A$13:$J$33</definedName>
    <definedName name="Z_CE6D2F78_279A_48FF_B90B_4CA40BF0D3DA__wvu_PrintArea" localSheetId="1">'Cronograma'!$A$1:$P$35</definedName>
    <definedName name="Z_CE6D2F78_279A_48FF_B90B_4CA40BF0D3DA__wvu_PrintArea" localSheetId="0">'Orçamento'!$A$1:$I$39</definedName>
    <definedName name="Z_CE6D2F78_279A_48FF_B90B_4CA40BF0D3DA__wvu_PrintArea" localSheetId="2">'Resumo'!$A$1:$E$33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<sst xmlns="http://schemas.openxmlformats.org/spreadsheetml/2006/main" count="114" uniqueCount="86">
  <si>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</si>
  <si>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</si>
  <si>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</si>
  <si>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</si>
  <si>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</si>
  <si>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</si>
  <si>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</si>
  <si>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</si>
  <si>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</si>
  <si>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</si>
  <si>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</si>
  <si>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</si>
  <si>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</si>
  <si>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%</t>
  </si>
  <si>
    <t>R$</t>
  </si>
  <si>
    <t>01.01</t>
  </si>
  <si>
    <t>01.01.01</t>
  </si>
  <si>
    <t>un</t>
  </si>
  <si>
    <t xml:space="preserve">TOTAL GERAL 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</si>
  <si>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</si>
  <si>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</si>
  <si>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</si>
  <si>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</si>
  <si>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</si>
  <si>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</si>
  <si>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</si>
  <si>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</si>
  <si>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01.23.060</t>
  </si>
  <si>
    <t>03.10.100</t>
  </si>
  <si>
    <t>04.02.140</t>
  </si>
  <si>
    <t>11.01.130</t>
  </si>
  <si>
    <t>11.18.040</t>
  </si>
  <si>
    <t>15.03.110</t>
  </si>
  <si>
    <t>16.32.070</t>
  </si>
  <si>
    <t>39.03.174</t>
  </si>
  <si>
    <t>41.13.040</t>
  </si>
  <si>
    <t>55.01.020</t>
  </si>
  <si>
    <t>55.01.140</t>
  </si>
  <si>
    <t>BDI</t>
  </si>
  <si>
    <t>33.07.102</t>
  </si>
  <si>
    <t>Descrição dos Serviços</t>
  </si>
  <si>
    <t>Preço Total</t>
  </si>
  <si>
    <t>PREÇO TOTAL (sem BDI)</t>
  </si>
  <si>
    <t>PREÇO TOTAL (com BDI)</t>
  </si>
  <si>
    <t xml:space="preserve">TOTAL  GERAL </t>
  </si>
  <si>
    <t>01.01.02</t>
  </si>
  <si>
    <t>41.02.562</t>
  </si>
  <si>
    <t>Manutenção</t>
  </si>
  <si>
    <t>Itapevi - SP</t>
  </si>
  <si>
    <t>SERVIÇOS DE MANUTENÇÃO</t>
  </si>
  <si>
    <t>01.01.03</t>
  </si>
  <si>
    <t>01.01.04</t>
  </si>
  <si>
    <t>01.01.05</t>
  </si>
  <si>
    <t>01.01.06</t>
  </si>
  <si>
    <t>01.01.07</t>
  </si>
  <si>
    <t>01.01.08</t>
  </si>
  <si>
    <t>01.01.09</t>
  </si>
  <si>
    <t>01.01.10</t>
  </si>
  <si>
    <t>01.01.11</t>
  </si>
  <si>
    <t>01.01.12</t>
  </si>
  <si>
    <t>01.01.13</t>
  </si>
  <si>
    <t>01.01.14</t>
  </si>
  <si>
    <t>Retirada De Estrutura Metálica</t>
  </si>
  <si>
    <t>kg</t>
  </si>
  <si>
    <t>Fornecimento E Montagem De Estrutura Em Aço Patinável, Sem Pintura</t>
  </si>
  <si>
    <t>Remoção De Pintura Em Superfícies De Madeira E/Ou Metálicas Com Lixamento</t>
  </si>
  <si>
    <t>m2</t>
  </si>
  <si>
    <t>Limpeza De Superfície Com Hidrojateamento</t>
  </si>
  <si>
    <t>Corte De Concreto Deteriorado Inclusive Remoção Dos Detritos</t>
  </si>
  <si>
    <t>Lastro De Pedra Britada</t>
  </si>
  <si>
    <t>m3</t>
  </si>
  <si>
    <t>Concreto Usinado, Fck = 25 Mpa</t>
  </si>
  <si>
    <t>Cobertura Curva Em Chapa De Policarbonato Alveolar Bronze De 6 Mm</t>
  </si>
  <si>
    <t>Pintura Com Tinta Alquídica De Fundo (Tipo Zarcão) Pulverizada Sobre Superfícies Metálicas (Exceto Perfil) Executado Em Obra (Por Demão). Af_01/2020_P</t>
  </si>
  <si>
    <t>Esmalte A Base De Água Em Estrutura Metálica</t>
  </si>
  <si>
    <t>Luminária Blindada De Sobrepor Ou Pendente Em Calha Fechada, Para 1 Lâmpada Fluorescente De 32 W/36 W/40 W</t>
  </si>
  <si>
    <t>Lâmpada Led Tubular T8 Com Base G13, De 3400 Até 4000 Im - 36 A 40W</t>
  </si>
  <si>
    <t>Cabo De Cobre De 4 Mm², Isolamento 0,6/1 Kv - Isolação Em Pvc 70°C.</t>
  </si>
  <si>
    <t>m</t>
  </si>
  <si>
    <t>Limpeza Final Da Obra</t>
  </si>
  <si>
    <t xml:space="preserve">TOTAL GERAL COM BDI </t>
  </si>
  <si>
    <t>1,XXXX</t>
  </si>
  <si>
    <t>Manutenção de Ponto de Ônibus</t>
  </si>
  <si>
    <t>CPOS- 186</t>
  </si>
  <si>
    <t>Sinapi-Ago/22</t>
  </si>
  <si>
    <t>SINAPI - (Ago/22) / CDHU - 186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</si>
</sst>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00\-00\-00"/>
    <numFmt numFmtId="175" formatCode="&quot;Mês&quot;\ ##"/>
    <numFmt numFmtId="176" formatCode="#,##0.0000"/>
    <numFmt numFmtId="177" formatCode="_-* #,##0.0000_-;\-* #,##0.0000_-;_-* &quot;-&quot;??_-;_-@_-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00.00.00"/>
    <numFmt numFmtId="184" formatCode="#,##0.00\ &quot;m2&quot;"/>
    <numFmt numFmtId="185" formatCode="&quot;R$ &quot;* #,##0.00\ &quot;/&quot;\ &quot;m2&quot;"/>
    <numFmt numFmtId="186" formatCode="0.000"/>
    <numFmt numFmtId="187" formatCode="0.00_)"/>
    <numFmt numFmtId="188" formatCode="_-&quot;R$ &quot;* #,##0.00_-;&quot;-R$ &quot;* #,##0.00_-;_-&quot;R$ &quot;* \-??_-;_-@_-"/>
    <numFmt numFmtId="189" formatCode="&quot; R$ &quot;* #,##0.00\ &quot;/ m2&quot;"/>
    <numFmt numFmtId="190" formatCode="#,##0.000"/>
    <numFmt numFmtId="191" formatCode="_-* #,##0.0000_-;\-* #,##0.0000_-;_-* &quot;-&quot;????_-;_-@_-"/>
    <numFmt numFmtId="192" formatCode="[$-416]dddd\,\ d&quot; de &quot;mmmm&quot; de &quot;yyyy"/>
    <numFmt numFmtId="193" formatCode="#,##0.0"/>
    <numFmt numFmtId="194" formatCode="#,##0.00000"/>
    <numFmt numFmtId="195" formatCode="#,##0.000000"/>
    <numFmt numFmtId="196" formatCode="#,##0.0000000"/>
    <numFmt numFmtId="197" formatCode="0.00000"/>
    <numFmt numFmtId="198" formatCode="0.000000"/>
    <numFmt numFmtId="199" formatCode="0.000%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>
      <alignment/>
      <protection/>
    </xf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20" fillId="0" borderId="0" applyFont="0" applyFill="0" applyBorder="0" applyAlignment="0" applyProtection="0"/>
    <xf numFmtId="166" fontId="0" fillId="0" borderId="0">
      <alignment/>
      <protection/>
    </xf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5" fontId="20" fillId="0" borderId="0" applyFont="0" applyFill="0" applyBorder="0" applyAlignment="0" applyProtection="0"/>
    <xf numFmtId="0" fontId="1" fillId="0" borderId="6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9" fontId="0" fillId="0" borderId="0">
      <alignment/>
      <protection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57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166" fontId="0" fillId="0" borderId="11" xfId="48" applyFont="1" applyFill="1" applyBorder="1" applyAlignment="1" applyProtection="1">
      <alignment horizontal="right" vertical="center"/>
      <protection hidden="1"/>
    </xf>
    <xf numFmtId="166" fontId="0" fillId="0" borderId="12" xfId="48" applyFont="1" applyFill="1" applyBorder="1" applyAlignment="1" applyProtection="1">
      <alignment horizontal="right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67" fillId="34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0" fontId="11" fillId="35" borderId="15" xfId="45" applyNumberFormat="1" applyFont="1" applyFill="1" applyBorder="1" applyAlignment="1" applyProtection="1">
      <alignment horizontal="left" vertical="center"/>
      <protection locked="0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19" fillId="36" borderId="16" xfId="45" applyFont="1" applyFill="1" applyBorder="1" applyAlignment="1" applyProtection="1">
      <alignment horizontal="center" vertical="center"/>
      <protection locked="0"/>
    </xf>
    <xf numFmtId="168" fontId="5" fillId="36" borderId="17" xfId="45" applyNumberFormat="1" applyFont="1" applyFill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8" xfId="45" applyFont="1" applyBorder="1" applyAlignment="1" applyProtection="1">
      <alignment vertical="center"/>
      <protection locked="0"/>
    </xf>
    <xf numFmtId="0" fontId="0" fillId="0" borderId="19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8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8" applyFont="1" applyFill="1" applyBorder="1" applyAlignment="1" applyProtection="1">
      <alignment vertical="center"/>
      <protection locked="0"/>
    </xf>
    <xf numFmtId="172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0" xfId="45" applyFont="1" applyBorder="1" applyAlignment="1" applyProtection="1">
      <alignment horizontal="left" vertical="center" wrapText="1"/>
      <protection hidden="1"/>
    </xf>
    <xf numFmtId="0" fontId="4" fillId="0" borderId="21" xfId="45" applyFont="1" applyBorder="1" applyAlignment="1" applyProtection="1">
      <alignment horizontal="left" vertical="center" wrapText="1"/>
      <protection hidden="1"/>
    </xf>
    <xf numFmtId="0" fontId="4" fillId="0" borderId="21" xfId="45" applyFont="1" applyBorder="1" applyAlignment="1" applyProtection="1">
      <alignment vertical="center" wrapText="1"/>
      <protection hidden="1"/>
    </xf>
    <xf numFmtId="0" fontId="4" fillId="0" borderId="22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5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15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15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18" xfId="48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1" fontId="9" fillId="0" borderId="15" xfId="45" applyNumberFormat="1" applyFont="1" applyFill="1" applyBorder="1" applyAlignment="1" applyProtection="1">
      <alignment horizontal="right" vertical="center" wrapText="1"/>
      <protection hidden="1"/>
    </xf>
    <xf numFmtId="0" fontId="3" fillId="0" borderId="23" xfId="45" applyFont="1" applyBorder="1" applyAlignment="1" applyProtection="1">
      <alignment horizontal="center" vertical="center" wrapText="1"/>
      <protection hidden="1"/>
    </xf>
    <xf numFmtId="0" fontId="3" fillId="0" borderId="19" xfId="45" applyFont="1" applyBorder="1" applyAlignment="1" applyProtection="1">
      <alignment vertical="center" wrapText="1"/>
      <protection hidden="1"/>
    </xf>
    <xf numFmtId="0" fontId="3" fillId="0" borderId="24" xfId="45" applyFont="1" applyBorder="1" applyAlignment="1" applyProtection="1">
      <alignment vertical="center" wrapText="1"/>
      <protection hidden="1"/>
    </xf>
    <xf numFmtId="0" fontId="67" fillId="34" borderId="25" xfId="45" applyFont="1" applyFill="1" applyBorder="1" applyAlignment="1" applyProtection="1">
      <alignment horizontal="center" vertical="center" wrapText="1"/>
      <protection hidden="1"/>
    </xf>
    <xf numFmtId="0" fontId="67" fillId="34" borderId="21" xfId="45" applyFont="1" applyFill="1" applyBorder="1" applyAlignment="1" applyProtection="1">
      <alignment horizontal="center" vertical="center" wrapText="1"/>
      <protection hidden="1"/>
    </xf>
    <xf numFmtId="166" fontId="67" fillId="34" borderId="25" xfId="48" applyFont="1" applyFill="1" applyBorder="1" applyAlignment="1" applyProtection="1">
      <alignment horizontal="center" vertical="center" wrapText="1"/>
      <protection hidden="1"/>
    </xf>
    <xf numFmtId="168" fontId="69" fillId="34" borderId="25" xfId="45" applyNumberFormat="1" applyFont="1" applyFill="1" applyBorder="1" applyAlignment="1" applyProtection="1">
      <alignment horizontal="center" vertical="center" wrapText="1"/>
      <protection hidden="1"/>
    </xf>
    <xf numFmtId="170" fontId="9" fillId="33" borderId="26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27" xfId="45" applyFont="1" applyFill="1" applyBorder="1" applyAlignment="1" applyProtection="1">
      <alignment horizontal="center" vertical="center" wrapText="1"/>
      <protection hidden="1"/>
    </xf>
    <xf numFmtId="166" fontId="10" fillId="33" borderId="27" xfId="48" applyFont="1" applyFill="1" applyBorder="1" applyAlignment="1" applyProtection="1">
      <alignment horizontal="center" vertical="center" wrapText="1"/>
      <protection hidden="1"/>
    </xf>
    <xf numFmtId="168" fontId="9" fillId="33" borderId="28" xfId="45" applyNumberFormat="1" applyFont="1" applyFill="1" applyBorder="1" applyAlignment="1" applyProtection="1">
      <alignment horizontal="center" vertical="center" wrapText="1"/>
      <protection hidden="1"/>
    </xf>
    <xf numFmtId="170" fontId="9" fillId="37" borderId="29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30" xfId="45" applyFont="1" applyFill="1" applyBorder="1" applyAlignment="1" applyProtection="1">
      <alignment horizontal="center" vertical="center" wrapText="1"/>
      <protection hidden="1"/>
    </xf>
    <xf numFmtId="166" fontId="10" fillId="37" borderId="12" xfId="48" applyFont="1" applyFill="1" applyBorder="1" applyAlignment="1" applyProtection="1">
      <alignment horizontal="center" vertical="center" wrapText="1"/>
      <protection hidden="1"/>
    </xf>
    <xf numFmtId="166" fontId="10" fillId="37" borderId="31" xfId="48" applyFont="1" applyFill="1" applyBorder="1" applyAlignment="1" applyProtection="1">
      <alignment horizontal="center" vertical="center" wrapText="1"/>
      <protection hidden="1"/>
    </xf>
    <xf numFmtId="10" fontId="9" fillId="37" borderId="32" xfId="75" applyNumberFormat="1" applyFont="1" applyFill="1" applyBorder="1" applyAlignment="1" applyProtection="1">
      <alignment horizontal="center" vertical="center" wrapText="1"/>
      <protection hidden="1"/>
    </xf>
    <xf numFmtId="170" fontId="9" fillId="33" borderId="33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34" xfId="45" applyFont="1" applyFill="1" applyBorder="1" applyAlignment="1" applyProtection="1">
      <alignment horizontal="center" vertical="center" wrapText="1"/>
      <protection hidden="1"/>
    </xf>
    <xf numFmtId="166" fontId="10" fillId="33" borderId="34" xfId="48" applyFont="1" applyFill="1" applyBorder="1" applyAlignment="1" applyProtection="1">
      <alignment horizontal="center" vertical="center" wrapText="1"/>
      <protection hidden="1"/>
    </xf>
    <xf numFmtId="166" fontId="10" fillId="33" borderId="35" xfId="48" applyFont="1" applyFill="1" applyBorder="1" applyAlignment="1" applyProtection="1">
      <alignment horizontal="center" vertical="center" wrapText="1"/>
      <protection hidden="1"/>
    </xf>
    <xf numFmtId="166" fontId="70" fillId="34" borderId="36" xfId="48" applyFont="1" applyFill="1" applyBorder="1" applyAlignment="1" applyProtection="1">
      <alignment horizontal="center" vertical="center" wrapText="1"/>
      <protection hidden="1"/>
    </xf>
    <xf numFmtId="9" fontId="69" fillId="34" borderId="36" xfId="7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0" fillId="0" borderId="37" xfId="45" applyFont="1" applyBorder="1" applyAlignment="1" applyProtection="1">
      <alignment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Protection="1">
      <alignment/>
      <protection locked="0"/>
    </xf>
    <xf numFmtId="10" fontId="0" fillId="0" borderId="38" xfId="56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0" fillId="0" borderId="0" xfId="45" applyFill="1" applyProtection="1">
      <alignment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0" fillId="38" borderId="0" xfId="45" applyFill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39" xfId="45" applyFont="1" applyBorder="1" applyAlignment="1" applyProtection="1">
      <alignment vertical="center" wrapText="1"/>
      <protection hidden="1"/>
    </xf>
    <xf numFmtId="0" fontId="3" fillId="0" borderId="37" xfId="45" applyFont="1" applyBorder="1" applyAlignment="1" applyProtection="1">
      <alignment vertical="center" wrapText="1"/>
      <protection hidden="1"/>
    </xf>
    <xf numFmtId="0" fontId="0" fillId="0" borderId="37" xfId="45" applyFont="1" applyBorder="1" applyAlignment="1" applyProtection="1">
      <alignment vertical="center"/>
      <protection hidden="1"/>
    </xf>
    <xf numFmtId="0" fontId="4" fillId="0" borderId="4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4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3" fillId="0" borderId="41" xfId="45" applyFont="1" applyBorder="1" applyAlignment="1" applyProtection="1">
      <alignment vertical="center"/>
      <protection hidden="1"/>
    </xf>
    <xf numFmtId="0" fontId="3" fillId="0" borderId="19" xfId="45" applyFont="1" applyBorder="1" applyAlignment="1" applyProtection="1">
      <alignment vertical="center"/>
      <protection hidden="1"/>
    </xf>
    <xf numFmtId="0" fontId="0" fillId="0" borderId="19" xfId="45" applyFont="1" applyBorder="1" applyAlignment="1" applyProtection="1">
      <alignment vertical="center"/>
      <protection hidden="1"/>
    </xf>
    <xf numFmtId="0" fontId="3" fillId="0" borderId="40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7" fillId="34" borderId="42" xfId="56" applyFont="1" applyFill="1" applyBorder="1" applyAlignment="1" applyProtection="1">
      <alignment horizontal="center" vertical="center"/>
      <protection hidden="1"/>
    </xf>
    <xf numFmtId="0" fontId="67" fillId="34" borderId="43" xfId="56" applyFont="1" applyFill="1" applyBorder="1" applyAlignment="1" applyProtection="1">
      <alignment horizontal="center" vertical="center"/>
      <protection hidden="1"/>
    </xf>
    <xf numFmtId="0" fontId="16" fillId="0" borderId="40" xfId="56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0" fillId="0" borderId="0" xfId="45" applyBorder="1" applyProtection="1">
      <alignment/>
      <protection hidden="1"/>
    </xf>
    <xf numFmtId="179" fontId="10" fillId="38" borderId="44" xfId="52" applyNumberFormat="1" applyFont="1" applyFill="1" applyBorder="1" applyAlignment="1" applyProtection="1">
      <alignment horizontal="center" vertical="center"/>
      <protection hidden="1"/>
    </xf>
    <xf numFmtId="49" fontId="3" fillId="0" borderId="41" xfId="56" applyNumberFormat="1" applyFont="1" applyBorder="1" applyAlignment="1" applyProtection="1">
      <alignment horizontal="center"/>
      <protection hidden="1"/>
    </xf>
    <xf numFmtId="0" fontId="9" fillId="0" borderId="19" xfId="56" applyFont="1" applyBorder="1" applyAlignment="1" applyProtection="1">
      <alignment horizontal="center"/>
      <protection hidden="1"/>
    </xf>
    <xf numFmtId="10" fontId="4" fillId="0" borderId="19" xfId="56" applyNumberFormat="1" applyFont="1" applyBorder="1" applyAlignment="1" applyProtection="1">
      <alignment horizontal="center"/>
      <protection hidden="1"/>
    </xf>
    <xf numFmtId="10" fontId="0" fillId="0" borderId="0" xfId="45" applyNumberFormat="1" applyProtection="1">
      <alignment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0" fontId="0" fillId="0" borderId="0" xfId="45" applyFont="1" applyAlignment="1" applyProtection="1">
      <alignment horizontal="left" vertical="center"/>
      <protection hidden="1"/>
    </xf>
    <xf numFmtId="0" fontId="0" fillId="0" borderId="39" xfId="45" applyFont="1" applyBorder="1" applyAlignment="1" applyProtection="1">
      <alignment horizontal="center" vertical="center"/>
      <protection locked="0"/>
    </xf>
    <xf numFmtId="0" fontId="0" fillId="0" borderId="37" xfId="45" applyFont="1" applyFill="1" applyBorder="1" applyAlignment="1" applyProtection="1">
      <alignment horizontal="center" vertical="center"/>
      <protection locked="0"/>
    </xf>
    <xf numFmtId="0" fontId="2" fillId="0" borderId="37" xfId="45" applyFont="1" applyBorder="1" applyAlignment="1" applyProtection="1">
      <alignment vertical="center"/>
      <protection locked="0"/>
    </xf>
    <xf numFmtId="0" fontId="2" fillId="0" borderId="45" xfId="45" applyFont="1" applyBorder="1" applyAlignment="1" applyProtection="1">
      <alignment vertical="center"/>
      <protection locked="0"/>
    </xf>
    <xf numFmtId="0" fontId="0" fillId="0" borderId="4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18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45" applyFont="1" applyBorder="1" applyAlignment="1" applyProtection="1">
      <alignment horizontal="center" vertical="center" wrapText="1"/>
      <protection locked="0"/>
    </xf>
    <xf numFmtId="4" fontId="0" fillId="0" borderId="11" xfId="72" applyNumberFormat="1" applyFont="1" applyFill="1" applyBorder="1" applyAlignment="1" applyProtection="1">
      <alignment horizontal="center" vertical="center"/>
      <protection locked="0"/>
    </xf>
    <xf numFmtId="176" fontId="67" fillId="39" borderId="46" xfId="45" applyNumberFormat="1" applyFont="1" applyFill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3" fillId="0" borderId="0" xfId="45" applyFont="1" applyFill="1" applyAlignment="1" applyProtection="1">
      <alignment horizontal="right" vertical="center"/>
      <protection locked="0"/>
    </xf>
    <xf numFmtId="10" fontId="13" fillId="0" borderId="0" xfId="45" applyNumberFormat="1" applyFont="1" applyAlignment="1" applyProtection="1">
      <alignment horizontal="center"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8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18" xfId="45" applyNumberFormat="1" applyFont="1" applyBorder="1" applyAlignment="1" applyProtection="1">
      <alignment horizontal="center" vertical="center" wrapText="1"/>
      <protection hidden="1"/>
    </xf>
    <xf numFmtId="0" fontId="0" fillId="33" borderId="0" xfId="45" applyFont="1" applyFill="1" applyBorder="1" applyAlignment="1" applyProtection="1">
      <alignment vertical="center"/>
      <protection hidden="1"/>
    </xf>
    <xf numFmtId="0" fontId="4" fillId="0" borderId="40" xfId="45" applyFont="1" applyBorder="1" applyAlignment="1" applyProtection="1">
      <alignment horizontal="left" vertical="center"/>
      <protection hidden="1"/>
    </xf>
    <xf numFmtId="0" fontId="4" fillId="0" borderId="18" xfId="45" applyFont="1" applyBorder="1" applyAlignment="1" applyProtection="1">
      <alignment horizontal="center" vertical="center" wrapText="1"/>
      <protection hidden="1"/>
    </xf>
    <xf numFmtId="178" fontId="4" fillId="0" borderId="0" xfId="48" applyNumberFormat="1" applyFont="1" applyFill="1" applyBorder="1" applyAlignment="1" applyProtection="1">
      <alignment horizontal="center" vertical="center" wrapText="1"/>
      <protection hidden="1"/>
    </xf>
    <xf numFmtId="166" fontId="4" fillId="0" borderId="18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18" xfId="48" applyFont="1" applyFill="1" applyBorder="1" applyAlignment="1" applyProtection="1">
      <alignment horizontal="center" vertical="center" wrapText="1"/>
      <protection hidden="1"/>
    </xf>
    <xf numFmtId="0" fontId="4" fillId="0" borderId="40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8" xfId="45" applyNumberFormat="1" applyFont="1" applyBorder="1" applyAlignment="1" applyProtection="1">
      <alignment horizontal="center" vertical="center" wrapText="1"/>
      <protection hidden="1"/>
    </xf>
    <xf numFmtId="0" fontId="4" fillId="0" borderId="47" xfId="45" applyFont="1" applyBorder="1" applyAlignment="1" applyProtection="1">
      <alignment vertical="center"/>
      <protection hidden="1"/>
    </xf>
    <xf numFmtId="0" fontId="6" fillId="0" borderId="48" xfId="45" applyFont="1" applyFill="1" applyBorder="1" applyAlignment="1" applyProtection="1">
      <alignment vertical="center"/>
      <protection hidden="1"/>
    </xf>
    <xf numFmtId="180" fontId="4" fillId="0" borderId="48" xfId="48" applyNumberFormat="1" applyFont="1" applyFill="1" applyBorder="1" applyAlignment="1" applyProtection="1">
      <alignment horizontal="center" vertical="center" wrapText="1"/>
      <protection hidden="1"/>
    </xf>
    <xf numFmtId="0" fontId="6" fillId="0" borderId="49" xfId="45" applyFont="1" applyFill="1" applyBorder="1" applyAlignment="1" applyProtection="1">
      <alignment vertical="center"/>
      <protection hidden="1"/>
    </xf>
    <xf numFmtId="10" fontId="0" fillId="33" borderId="0" xfId="45" applyNumberFormat="1" applyFont="1" applyFill="1" applyBorder="1" applyAlignment="1" applyProtection="1">
      <alignment vertical="center"/>
      <protection hidden="1"/>
    </xf>
    <xf numFmtId="0" fontId="0" fillId="0" borderId="40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45" applyFont="1" applyBorder="1" applyAlignment="1" applyProtection="1">
      <alignment horizontal="center" vertical="center" wrapText="1"/>
      <protection hidden="1"/>
    </xf>
    <xf numFmtId="0" fontId="0" fillId="35" borderId="15" xfId="45" applyFont="1" applyFill="1" applyBorder="1" applyAlignment="1" applyProtection="1">
      <alignment horizontal="left" vertical="center"/>
      <protection hidden="1"/>
    </xf>
    <xf numFmtId="0" fontId="67" fillId="34" borderId="25" xfId="45" applyFont="1" applyFill="1" applyBorder="1" applyAlignment="1" applyProtection="1">
      <alignment horizontal="left" vertical="center" wrapText="1"/>
      <protection hidden="1"/>
    </xf>
    <xf numFmtId="0" fontId="67" fillId="34" borderId="20" xfId="45" applyFont="1" applyFill="1" applyBorder="1" applyAlignment="1" applyProtection="1">
      <alignment horizontal="center" vertical="center" wrapText="1"/>
      <protection hidden="1"/>
    </xf>
    <xf numFmtId="4" fontId="67" fillId="39" borderId="25" xfId="45" applyNumberFormat="1" applyFont="1" applyFill="1" applyBorder="1" applyAlignment="1" applyProtection="1">
      <alignment horizontal="center" vertical="center" wrapText="1"/>
      <protection hidden="1"/>
    </xf>
    <xf numFmtId="4" fontId="67" fillId="34" borderId="20" xfId="45" applyNumberFormat="1" applyFont="1" applyFill="1" applyBorder="1" applyAlignment="1" applyProtection="1">
      <alignment horizontal="center" vertical="center" wrapText="1"/>
      <protection hidden="1"/>
    </xf>
    <xf numFmtId="166" fontId="67" fillId="34" borderId="20" xfId="48" applyFont="1" applyFill="1" applyBorder="1" applyAlignment="1" applyProtection="1">
      <alignment horizontal="center" vertical="center" wrapText="1"/>
      <protection hidden="1"/>
    </xf>
    <xf numFmtId="168" fontId="67" fillId="34" borderId="50" xfId="45" applyNumberFormat="1" applyFont="1" applyFill="1" applyBorder="1" applyAlignment="1" applyProtection="1">
      <alignment horizontal="center" vertical="center" wrapText="1"/>
      <protection hidden="1"/>
    </xf>
    <xf numFmtId="0" fontId="3" fillId="35" borderId="15" xfId="45" applyFont="1" applyFill="1" applyBorder="1" applyAlignment="1" applyProtection="1">
      <alignment horizontal="left" vertical="center"/>
      <protection hidden="1"/>
    </xf>
    <xf numFmtId="170" fontId="9" fillId="40" borderId="51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51" xfId="45" applyFont="1" applyFill="1" applyBorder="1" applyAlignment="1" applyProtection="1">
      <alignment horizontal="left" vertical="center" wrapText="1"/>
      <protection hidden="1"/>
    </xf>
    <xf numFmtId="166" fontId="9" fillId="41" borderId="51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1" borderId="51" xfId="48" applyFont="1" applyFill="1" applyBorder="1" applyAlignment="1" applyProtection="1">
      <alignment horizontal="centerContinuous" vertical="center" wrapText="1"/>
      <protection hidden="1"/>
    </xf>
    <xf numFmtId="10" fontId="9" fillId="41" borderId="52" xfId="75" applyNumberFormat="1" applyFont="1" applyFill="1" applyBorder="1" applyAlignment="1" applyProtection="1">
      <alignment horizontal="center" vertical="center" wrapText="1"/>
      <protection hidden="1"/>
    </xf>
    <xf numFmtId="10" fontId="18" fillId="35" borderId="15" xfId="45" applyNumberFormat="1" applyFont="1" applyFill="1" applyBorder="1" applyAlignment="1" applyProtection="1">
      <alignment horizontal="left" vertical="center"/>
      <protection hidden="1"/>
    </xf>
    <xf numFmtId="0" fontId="3" fillId="0" borderId="53" xfId="45" applyFont="1" applyFill="1" applyBorder="1" applyAlignment="1" applyProtection="1">
      <alignment horizontal="center" vertical="center" wrapText="1"/>
      <protection hidden="1"/>
    </xf>
    <xf numFmtId="166" fontId="3" fillId="33" borderId="53" xfId="48" applyFont="1" applyFill="1" applyBorder="1" applyAlignment="1" applyProtection="1">
      <alignment horizontal="left" vertical="center" wrapText="1"/>
      <protection hidden="1"/>
    </xf>
    <xf numFmtId="166" fontId="3" fillId="0" borderId="53" xfId="48" applyFont="1" applyFill="1" applyBorder="1" applyAlignment="1" applyProtection="1">
      <alignment horizontal="centerContinuous" vertical="center"/>
      <protection hidden="1"/>
    </xf>
    <xf numFmtId="10" fontId="3" fillId="0" borderId="54" xfId="75" applyNumberFormat="1" applyFont="1" applyFill="1" applyBorder="1" applyAlignment="1" applyProtection="1">
      <alignment horizontal="center" vertical="center" wrapText="1"/>
      <protection hidden="1"/>
    </xf>
    <xf numFmtId="10" fontId="11" fillId="35" borderId="15" xfId="45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72" applyNumberFormat="1" applyFont="1" applyFill="1" applyBorder="1" applyAlignment="1" applyProtection="1">
      <alignment horizontal="center" vertical="center"/>
      <protection hidden="1"/>
    </xf>
    <xf numFmtId="10" fontId="0" fillId="0" borderId="55" xfId="75" applyNumberFormat="1" applyFont="1" applyFill="1" applyBorder="1" applyAlignment="1" applyProtection="1">
      <alignment horizontal="center" vertical="center"/>
      <protection hidden="1"/>
    </xf>
    <xf numFmtId="10" fontId="0" fillId="0" borderId="56" xfId="75" applyNumberFormat="1" applyFont="1" applyFill="1" applyBorder="1" applyAlignment="1" applyProtection="1">
      <alignment horizontal="center" vertical="center"/>
      <protection hidden="1"/>
    </xf>
    <xf numFmtId="174" fontId="0" fillId="0" borderId="57" xfId="0" applyNumberFormat="1" applyBorder="1" applyAlignment="1" applyProtection="1">
      <alignment horizontal="center"/>
      <protection hidden="1"/>
    </xf>
    <xf numFmtId="174" fontId="0" fillId="0" borderId="57" xfId="0" applyNumberFormat="1" applyFill="1" applyBorder="1" applyAlignment="1" applyProtection="1">
      <alignment horizontal="center"/>
      <protection hidden="1"/>
    </xf>
    <xf numFmtId="174" fontId="0" fillId="0" borderId="57" xfId="0" applyNumberFormat="1" applyBorder="1" applyAlignment="1" applyProtection="1">
      <alignment horizontal="center" vertical="center"/>
      <protection hidden="1"/>
    </xf>
    <xf numFmtId="0" fontId="0" fillId="0" borderId="57" xfId="61" applyFont="1" applyBorder="1" applyAlignment="1" applyProtection="1">
      <alignment horizontal="center" vertical="center"/>
      <protection hidden="1"/>
    </xf>
    <xf numFmtId="0" fontId="0" fillId="0" borderId="57" xfId="61" applyFont="1" applyBorder="1" applyAlignment="1" applyProtection="1">
      <alignment horizontal="center"/>
      <protection hidden="1"/>
    </xf>
    <xf numFmtId="0" fontId="67" fillId="34" borderId="58" xfId="45" applyFont="1" applyFill="1" applyBorder="1" applyAlignment="1" applyProtection="1">
      <alignment horizontal="left" vertical="center"/>
      <protection hidden="1"/>
    </xf>
    <xf numFmtId="0" fontId="67" fillId="34" borderId="58" xfId="45" applyFont="1" applyFill="1" applyBorder="1" applyAlignment="1" applyProtection="1">
      <alignment horizontal="center" vertical="center"/>
      <protection hidden="1"/>
    </xf>
    <xf numFmtId="4" fontId="67" fillId="39" borderId="46" xfId="45" applyNumberFormat="1" applyFont="1" applyFill="1" applyBorder="1" applyAlignment="1" applyProtection="1">
      <alignment horizontal="center" vertical="center"/>
      <protection hidden="1"/>
    </xf>
    <xf numFmtId="9" fontId="68" fillId="34" borderId="59" xfId="45" applyNumberFormat="1" applyFont="1" applyFill="1" applyBorder="1" applyAlignment="1" applyProtection="1">
      <alignment horizontal="center" vertical="center" wrapText="1"/>
      <protection hidden="1"/>
    </xf>
    <xf numFmtId="0" fontId="67" fillId="34" borderId="60" xfId="45" applyFont="1" applyFill="1" applyBorder="1" applyAlignment="1" applyProtection="1">
      <alignment vertical="center"/>
      <protection hidden="1"/>
    </xf>
    <xf numFmtId="0" fontId="67" fillId="34" borderId="61" xfId="45" applyFont="1" applyFill="1" applyBorder="1" applyAlignment="1" applyProtection="1">
      <alignment vertical="center"/>
      <protection hidden="1"/>
    </xf>
    <xf numFmtId="0" fontId="9" fillId="0" borderId="48" xfId="45" applyFont="1" applyFill="1" applyBorder="1" applyAlignment="1">
      <alignment vertical="center"/>
      <protection/>
    </xf>
    <xf numFmtId="0" fontId="3" fillId="0" borderId="62" xfId="45" applyFont="1" applyFill="1" applyBorder="1" applyAlignment="1" applyProtection="1">
      <alignment horizontal="center" vertical="center"/>
      <protection hidden="1"/>
    </xf>
    <xf numFmtId="0" fontId="3" fillId="0" borderId="63" xfId="45" applyFont="1" applyFill="1" applyBorder="1" applyAlignment="1" applyProtection="1">
      <alignment horizontal="center" vertical="center"/>
      <protection hidden="1"/>
    </xf>
    <xf numFmtId="170" fontId="9" fillId="42" borderId="64" xfId="45" applyNumberFormat="1" applyFont="1" applyFill="1" applyBorder="1" applyAlignment="1" applyProtection="1">
      <alignment horizontal="center" vertical="center" wrapText="1"/>
      <protection hidden="1"/>
    </xf>
    <xf numFmtId="170" fontId="9" fillId="42" borderId="65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67" fillId="34" borderId="60" xfId="45" applyFont="1" applyFill="1" applyBorder="1" applyAlignment="1" applyProtection="1">
      <alignment horizontal="center" vertical="center"/>
      <protection hidden="1"/>
    </xf>
    <xf numFmtId="0" fontId="67" fillId="34" borderId="61" xfId="45" applyFont="1" applyFill="1" applyBorder="1" applyAlignment="1" applyProtection="1">
      <alignment horizontal="center" vertical="center"/>
      <protection hidden="1"/>
    </xf>
    <xf numFmtId="172" fontId="67" fillId="34" borderId="66" xfId="48" applyNumberFormat="1" applyFont="1" applyFill="1" applyBorder="1" applyAlignment="1" applyProtection="1">
      <alignment horizontal="center" vertical="center"/>
      <protection hidden="1"/>
    </xf>
    <xf numFmtId="0" fontId="7" fillId="0" borderId="48" xfId="45" applyFont="1" applyBorder="1" applyAlignment="1" applyProtection="1">
      <alignment vertical="center" wrapText="1"/>
      <protection hidden="1"/>
    </xf>
    <xf numFmtId="182" fontId="67" fillId="34" borderId="25" xfId="56" applyNumberFormat="1" applyFont="1" applyFill="1" applyBorder="1" applyAlignment="1" applyProtection="1">
      <alignment horizontal="center" vertical="center"/>
      <protection hidden="1"/>
    </xf>
    <xf numFmtId="182" fontId="67" fillId="34" borderId="67" xfId="56" applyNumberFormat="1" applyFont="1" applyFill="1" applyBorder="1" applyAlignment="1" applyProtection="1">
      <alignment horizontal="center" vertical="center"/>
      <protection hidden="1"/>
    </xf>
    <xf numFmtId="166" fontId="17" fillId="0" borderId="24" xfId="48" applyFont="1" applyFill="1" applyBorder="1" applyAlignment="1" applyProtection="1">
      <alignment horizontal="center" vertical="center"/>
      <protection hidden="1"/>
    </xf>
    <xf numFmtId="166" fontId="71" fillId="34" borderId="68" xfId="48" applyFont="1" applyFill="1" applyBorder="1" applyAlignment="1" applyProtection="1">
      <alignment horizontal="center" vertical="center"/>
      <protection hidden="1"/>
    </xf>
    <xf numFmtId="166" fontId="71" fillId="34" borderId="69" xfId="48" applyFont="1" applyFill="1" applyBorder="1" applyAlignment="1" applyProtection="1">
      <alignment horizontal="center" vertical="center"/>
      <protection hidden="1"/>
    </xf>
    <xf numFmtId="10" fontId="0" fillId="0" borderId="0" xfId="45" applyNumberFormat="1" applyBorder="1" applyAlignment="1" applyProtection="1">
      <alignment horizontal="center"/>
      <protection locked="0"/>
    </xf>
    <xf numFmtId="9" fontId="5" fillId="0" borderId="23" xfId="56" applyNumberFormat="1" applyFont="1" applyBorder="1" applyAlignment="1" applyProtection="1">
      <alignment horizontal="center" vertical="center"/>
      <protection hidden="1"/>
    </xf>
    <xf numFmtId="166" fontId="67" fillId="34" borderId="68" xfId="48" applyFont="1" applyFill="1" applyBorder="1" applyAlignment="1" applyProtection="1">
      <alignment horizontal="center" vertical="center"/>
      <protection hidden="1"/>
    </xf>
    <xf numFmtId="166" fontId="67" fillId="34" borderId="69" xfId="48" applyFont="1" applyFill="1" applyBorder="1" applyAlignment="1" applyProtection="1">
      <alignment horizontal="center" vertical="center"/>
      <protection hidden="1"/>
    </xf>
    <xf numFmtId="166" fontId="5" fillId="0" borderId="70" xfId="50" applyFont="1" applyFill="1" applyBorder="1" applyAlignment="1" applyProtection="1">
      <alignment horizontal="center" vertical="center"/>
      <protection hidden="1"/>
    </xf>
    <xf numFmtId="166" fontId="71" fillId="34" borderId="70" xfId="48" applyFont="1" applyFill="1" applyBorder="1" applyAlignment="1" applyProtection="1">
      <alignment horizontal="center" vertical="center"/>
      <protection hidden="1"/>
    </xf>
    <xf numFmtId="166" fontId="71" fillId="34" borderId="71" xfId="48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/>
      <protection locked="0"/>
    </xf>
    <xf numFmtId="0" fontId="72" fillId="34" borderId="72" xfId="56" applyFont="1" applyFill="1" applyBorder="1" applyAlignment="1" applyProtection="1">
      <alignment horizontal="center" vertical="center"/>
      <protection hidden="1"/>
    </xf>
    <xf numFmtId="0" fontId="13" fillId="0" borderId="0" xfId="45" applyFont="1" applyBorder="1" applyAlignment="1" applyProtection="1">
      <alignment horizontal="center"/>
      <protection locked="0"/>
    </xf>
    <xf numFmtId="166" fontId="5" fillId="0" borderId="68" xfId="48" applyFont="1" applyFill="1" applyBorder="1" applyAlignment="1" applyProtection="1">
      <alignment horizontal="center" vertical="center"/>
      <protection hidden="1"/>
    </xf>
    <xf numFmtId="9" fontId="67" fillId="34" borderId="73" xfId="56" applyNumberFormat="1" applyFont="1" applyFill="1" applyBorder="1" applyAlignment="1" applyProtection="1">
      <alignment horizontal="center" vertical="center"/>
      <protection hidden="1"/>
    </xf>
    <xf numFmtId="9" fontId="67" fillId="34" borderId="74" xfId="56" applyNumberFormat="1" applyFont="1" applyFill="1" applyBorder="1" applyAlignment="1" applyProtection="1">
      <alignment horizontal="center" vertical="center"/>
      <protection hidden="1"/>
    </xf>
    <xf numFmtId="173" fontId="4" fillId="0" borderId="75" xfId="56" applyNumberFormat="1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10" fontId="4" fillId="0" borderId="77" xfId="56" applyNumberFormat="1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9" fillId="0" borderId="77" xfId="45" applyFont="1" applyFill="1" applyBorder="1" applyAlignment="1" applyProtection="1">
      <alignment horizontal="center" vertical="center" wrapText="1"/>
      <protection hidden="1"/>
    </xf>
    <xf numFmtId="0" fontId="9" fillId="0" borderId="79" xfId="45" applyFont="1" applyFill="1" applyBorder="1" applyAlignment="1" applyProtection="1">
      <alignment horizontal="center" vertical="center" wrapText="1"/>
      <protection hidden="1"/>
    </xf>
    <xf numFmtId="0" fontId="67" fillId="34" borderId="80" xfId="56" applyFont="1" applyFill="1" applyBorder="1" applyAlignment="1" applyProtection="1">
      <alignment horizontal="center" vertical="center"/>
      <protection hidden="1"/>
    </xf>
    <xf numFmtId="0" fontId="67" fillId="34" borderId="81" xfId="56" applyFont="1" applyFill="1" applyBorder="1" applyAlignment="1" applyProtection="1">
      <alignment horizontal="center" vertical="center"/>
      <protection hidden="1"/>
    </xf>
    <xf numFmtId="0" fontId="67" fillId="34" borderId="70" xfId="56" applyFont="1" applyFill="1" applyBorder="1" applyAlignment="1" applyProtection="1">
      <alignment horizontal="center" vertical="center"/>
      <protection hidden="1"/>
    </xf>
    <xf numFmtId="0" fontId="67" fillId="34" borderId="71" xfId="56" applyFont="1" applyFill="1" applyBorder="1" applyAlignment="1" applyProtection="1">
      <alignment horizontal="center" vertical="center"/>
      <protection hidden="1"/>
    </xf>
    <xf numFmtId="0" fontId="67" fillId="34" borderId="82" xfId="56" applyFont="1" applyFill="1" applyBorder="1" applyAlignment="1" applyProtection="1">
      <alignment horizontal="center" vertical="center"/>
      <protection hidden="1"/>
    </xf>
    <xf numFmtId="166" fontId="5" fillId="0" borderId="80" xfId="50" applyFont="1" applyFill="1" applyBorder="1" applyAlignment="1" applyProtection="1">
      <alignment horizontal="center" vertical="center"/>
      <protection hidden="1"/>
    </xf>
    <xf numFmtId="170" fontId="9" fillId="0" borderId="77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7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83" xfId="45" applyFont="1" applyBorder="1" applyAlignment="1" applyProtection="1">
      <alignment horizontal="center" vertical="center" wrapText="1"/>
      <protection hidden="1"/>
    </xf>
    <xf numFmtId="0" fontId="67" fillId="34" borderId="36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3" xfId="52"/>
    <cellStyle name="Moeda 3 2" xfId="53"/>
    <cellStyle name="Moeda 3 2 2" xfId="54"/>
    <cellStyle name="Neutro" xfId="55"/>
    <cellStyle name="Normal 2" xfId="56"/>
    <cellStyle name="Normal 2 2" xfId="57"/>
    <cellStyle name="Normal 2 3" xfId="58"/>
    <cellStyle name="Normal 2 4" xfId="59"/>
    <cellStyle name="Normal 3" xfId="60"/>
    <cellStyle name="Normal 4" xfId="61"/>
    <cellStyle name="Normal 4 2" xfId="62"/>
    <cellStyle name="Normal 4 3" xfId="63"/>
    <cellStyle name="Normal 4 3 2" xfId="64"/>
    <cellStyle name="Normal 5" xfId="65"/>
    <cellStyle name="Normal 5 2" xfId="66"/>
    <cellStyle name="Normal 6" xfId="67"/>
    <cellStyle name="Normal 7" xfId="68"/>
    <cellStyle name="Normal 8" xfId="69"/>
    <cellStyle name="Normal 8 2" xfId="70"/>
    <cellStyle name="Normal 9" xfId="71"/>
    <cellStyle name="Normal_Orçamento RETIFICADO DA OBRA JUNHO - CERTO" xfId="72"/>
    <cellStyle name="Nota" xfId="73"/>
    <cellStyle name="planilhas" xfId="74"/>
    <cellStyle name="Percent" xfId="75"/>
    <cellStyle name="Porcentagem 2" xfId="76"/>
    <cellStyle name="Porcentagem 2 2" xfId="77"/>
    <cellStyle name="Porcentagem 2 3" xfId="78"/>
    <cellStyle name="Ruim" xfId="79"/>
    <cellStyle name="Saída" xfId="80"/>
    <cellStyle name="Comma [0]" xfId="81"/>
    <cellStyle name="Separador de milhares 2" xfId="82"/>
    <cellStyle name="Separador de milhares 3" xfId="83"/>
    <cellStyle name="Separador de milhares 3 2" xfId="84"/>
    <cellStyle name="Separador de milhares 3 3" xfId="85"/>
    <cellStyle name="SNEVERS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Vírgula 2" xfId="96"/>
    <cellStyle name="Vírgula 2 2" xfId="97"/>
    <cellStyle name="Vírgula 2 3" xfId="98"/>
    <cellStyle name="Vírgula 3" xfId="9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view="pageBreakPreview" zoomScale="85" zoomScaleNormal="70" zoomScaleSheetLayoutView="85" workbookViewId="0" topLeftCell="A1">
      <selection activeCell="K11" sqref="K11"/>
    </sheetView>
  </sheetViews>
  <sheetFormatPr defaultColWidth="9.140625" defaultRowHeight="16.5" customHeight="1" outlineLevelRow="1"/>
  <cols>
    <col min="1" max="1" width="12.00390625" style="32" customWidth="1"/>
    <col min="2" max="2" width="12.140625" style="32" customWidth="1"/>
    <col min="3" max="3" width="16.8515625" style="131" customWidth="1"/>
    <col min="4" max="4" width="100.421875" style="161" customWidth="1"/>
    <col min="5" max="5" width="16.7109375" style="32" bestFit="1" customWidth="1"/>
    <col min="6" max="6" width="11.7109375" style="162" customWidth="1"/>
    <col min="7" max="7" width="14.00390625" style="150" customWidth="1"/>
    <col min="8" max="8" width="24.140625" style="163" customWidth="1"/>
    <col min="9" max="9" width="13.140625" style="157" bestFit="1" customWidth="1"/>
    <col min="10" max="10" width="12.421875" style="1" hidden="1" customWidth="1"/>
    <col min="11" max="16384" width="9.140625" style="7" customWidth="1"/>
  </cols>
  <sheetData>
    <row r="1" spans="1:10" ht="30" customHeight="1">
      <c r="A1" s="126"/>
      <c r="B1" s="83"/>
      <c r="C1" s="127"/>
      <c r="D1" s="128"/>
      <c r="E1" s="128"/>
      <c r="F1" s="128"/>
      <c r="G1" s="128"/>
      <c r="H1" s="128"/>
      <c r="I1" s="129"/>
      <c r="J1" s="14" t="s">
        <v>38</v>
      </c>
    </row>
    <row r="2" spans="1:10" ht="15.75" customHeight="1">
      <c r="A2" s="130"/>
      <c r="B2" s="16"/>
      <c r="D2" s="19"/>
      <c r="E2" s="19"/>
      <c r="F2" s="19"/>
      <c r="G2" s="19"/>
      <c r="H2" s="19"/>
      <c r="I2" s="132"/>
      <c r="J2" s="15">
        <v>1</v>
      </c>
    </row>
    <row r="3" spans="1:10" ht="18">
      <c r="A3" s="130"/>
      <c r="B3" s="16"/>
      <c r="D3" s="20"/>
      <c r="E3" s="20"/>
      <c r="F3" s="20"/>
      <c r="G3" s="20"/>
      <c r="H3" s="20"/>
      <c r="I3" s="21"/>
      <c r="J3" s="26"/>
    </row>
    <row r="4" spans="1:10" ht="15.75" customHeight="1">
      <c r="A4" s="130"/>
      <c r="B4" s="16"/>
      <c r="D4" s="133"/>
      <c r="E4" s="134"/>
      <c r="F4" s="135"/>
      <c r="G4" s="134"/>
      <c r="H4" s="134"/>
      <c r="I4" s="136"/>
      <c r="J4" s="26"/>
    </row>
    <row r="5" spans="1:10" s="8" customFormat="1" ht="15.75" customHeight="1">
      <c r="A5" s="102" t="s">
        <v>0</v>
      </c>
      <c r="B5" s="164"/>
      <c r="C5" s="165"/>
      <c r="D5" s="106" t="s">
        <v>82</v>
      </c>
      <c r="E5" s="164"/>
      <c r="F5" s="166"/>
      <c r="G5" s="166"/>
      <c r="H5" s="166"/>
      <c r="I5" s="167"/>
      <c r="J5" s="168"/>
    </row>
    <row r="6" spans="1:10" s="8" customFormat="1" ht="6" customHeight="1">
      <c r="A6" s="169"/>
      <c r="B6" s="164"/>
      <c r="C6" s="58"/>
      <c r="D6" s="103"/>
      <c r="E6" s="164"/>
      <c r="F6" s="166"/>
      <c r="G6" s="166"/>
      <c r="H6" s="166"/>
      <c r="I6" s="170"/>
      <c r="J6" s="168"/>
    </row>
    <row r="7" spans="1:10" s="8" customFormat="1" ht="15.75" customHeight="1">
      <c r="A7" s="105" t="s">
        <v>1</v>
      </c>
      <c r="B7" s="106"/>
      <c r="C7" s="165"/>
      <c r="D7" s="165" t="s">
        <v>47</v>
      </c>
      <c r="E7" s="164"/>
      <c r="F7" s="233"/>
      <c r="G7" s="233"/>
      <c r="H7" s="171"/>
      <c r="I7" s="172"/>
      <c r="J7" s="168"/>
    </row>
    <row r="8" spans="1:10" s="8" customFormat="1" ht="6" customHeight="1">
      <c r="A8" s="105"/>
      <c r="B8" s="106"/>
      <c r="C8" s="165"/>
      <c r="D8" s="106"/>
      <c r="E8" s="164"/>
      <c r="F8" s="173"/>
      <c r="G8" s="164"/>
      <c r="H8" s="164"/>
      <c r="I8" s="172"/>
      <c r="J8" s="168"/>
    </row>
    <row r="9" spans="1:10" s="8" customFormat="1" ht="15.75" customHeight="1">
      <c r="A9" s="105" t="s">
        <v>2</v>
      </c>
      <c r="B9" s="106"/>
      <c r="C9" s="165"/>
      <c r="D9" s="106" t="s">
        <v>48</v>
      </c>
      <c r="E9" s="164"/>
      <c r="F9" s="233" t="s">
        <v>3</v>
      </c>
      <c r="G9" s="233"/>
      <c r="H9" s="174" t="e">
        <f>G31</f>
        <v>#VALUE!</v>
      </c>
      <c r="I9" s="175"/>
      <c r="J9" s="168"/>
    </row>
    <row r="10" spans="1:10" s="8" customFormat="1" ht="6" customHeight="1">
      <c r="A10" s="176"/>
      <c r="B10" s="164"/>
      <c r="C10" s="58"/>
      <c r="D10" s="103"/>
      <c r="E10" s="164"/>
      <c r="F10" s="177"/>
      <c r="G10" s="177"/>
      <c r="H10" s="178"/>
      <c r="I10" s="179"/>
      <c r="J10" s="168"/>
    </row>
    <row r="11" spans="1:10" s="8" customFormat="1" ht="16.5" customHeight="1" thickBot="1">
      <c r="A11" s="180" t="s">
        <v>19</v>
      </c>
      <c r="B11" s="181"/>
      <c r="C11" s="181"/>
      <c r="D11" s="228" t="s">
        <v>85</v>
      </c>
      <c r="E11" s="181"/>
      <c r="F11" s="237"/>
      <c r="G11" s="237"/>
      <c r="H11" s="182"/>
      <c r="I11" s="183"/>
      <c r="J11" s="184"/>
    </row>
    <row r="12" spans="1:10" ht="8.25" customHeight="1" thickBot="1">
      <c r="A12" s="185"/>
      <c r="B12" s="186"/>
      <c r="C12" s="187"/>
      <c r="D12" s="188"/>
      <c r="E12" s="189"/>
      <c r="F12" s="190"/>
      <c r="G12" s="189"/>
      <c r="H12" s="189"/>
      <c r="I12" s="191"/>
      <c r="J12" s="192" t="s">
        <v>5</v>
      </c>
    </row>
    <row r="13" spans="1:10" s="9" customFormat="1" ht="18.75" customHeight="1" thickBot="1">
      <c r="A13" s="6" t="s">
        <v>20</v>
      </c>
      <c r="B13" s="6" t="s">
        <v>26</v>
      </c>
      <c r="C13" s="64" t="s">
        <v>7</v>
      </c>
      <c r="D13" s="193" t="s">
        <v>40</v>
      </c>
      <c r="E13" s="194" t="s">
        <v>9</v>
      </c>
      <c r="F13" s="195" t="s">
        <v>10</v>
      </c>
      <c r="G13" s="196" t="s">
        <v>11</v>
      </c>
      <c r="H13" s="197" t="s">
        <v>41</v>
      </c>
      <c r="I13" s="198" t="s">
        <v>12</v>
      </c>
      <c r="J13" s="199"/>
    </row>
    <row r="14" spans="1:10" s="10" customFormat="1" ht="16.5" customHeight="1" thickBot="1">
      <c r="A14" s="231">
        <v>1</v>
      </c>
      <c r="B14" s="232"/>
      <c r="C14" s="200"/>
      <c r="D14" s="201" t="s">
        <v>49</v>
      </c>
      <c r="E14" s="202">
        <f>SUM(E15)</f>
        <v>0</v>
      </c>
      <c r="F14" s="202"/>
      <c r="G14" s="202"/>
      <c r="H14" s="203"/>
      <c r="I14" s="204" t="e">
        <f>E14/$G$30</f>
        <v>#DIV/0!</v>
      </c>
      <c r="J14" s="205" t="e">
        <f>#REF!</f>
        <v>#REF!</v>
      </c>
    </row>
    <row r="15" spans="1:10" ht="12.75" customHeight="1" outlineLevel="1">
      <c r="A15" s="229" t="s">
        <v>15</v>
      </c>
      <c r="B15" s="230"/>
      <c r="C15" s="206"/>
      <c r="D15" s="207" t="s">
        <v>49</v>
      </c>
      <c r="E15" s="208">
        <f>SUM(H16:H29)</f>
        <v>0</v>
      </c>
      <c r="F15" s="208"/>
      <c r="G15" s="208"/>
      <c r="H15" s="208"/>
      <c r="I15" s="209" t="e">
        <f>E15/$G$30</f>
        <v>#DIV/0!</v>
      </c>
      <c r="J15" s="210" t="e">
        <f>#REF!</f>
        <v>#REF!</v>
      </c>
    </row>
    <row r="16" spans="1:10" ht="13.5" customHeight="1" outlineLevel="1">
      <c r="A16" s="5" t="s">
        <v>16</v>
      </c>
      <c r="B16" s="13" t="s">
        <v>29</v>
      </c>
      <c r="C16" s="211" t="s">
        <v>83</v>
      </c>
      <c r="D16" s="212" t="s">
        <v>62</v>
      </c>
      <c r="E16" s="213" t="s">
        <v>63</v>
      </c>
      <c r="F16" s="214">
        <v>35000</v>
      </c>
      <c r="G16" s="137"/>
      <c r="H16" s="3">
        <f aca="true" t="shared" si="0" ref="H16:H23">F16*G16</f>
        <v>0</v>
      </c>
      <c r="I16" s="215" t="e">
        <f aca="true" t="shared" si="1" ref="I16:I29">H16/$G$30</f>
        <v>#DIV/0!</v>
      </c>
      <c r="J16" s="210" t="e">
        <f>#REF!</f>
        <v>#REF!</v>
      </c>
    </row>
    <row r="17" spans="1:10" ht="13.5" customHeight="1" outlineLevel="1">
      <c r="A17" s="5" t="s">
        <v>45</v>
      </c>
      <c r="B17" s="13" t="s">
        <v>32</v>
      </c>
      <c r="C17" s="211" t="s">
        <v>83</v>
      </c>
      <c r="D17" s="212" t="s">
        <v>64</v>
      </c>
      <c r="E17" s="213" t="s">
        <v>63</v>
      </c>
      <c r="F17" s="214">
        <v>5000</v>
      </c>
      <c r="G17" s="137"/>
      <c r="H17" s="4">
        <f t="shared" si="0"/>
        <v>0</v>
      </c>
      <c r="I17" s="216" t="e">
        <f t="shared" si="1"/>
        <v>#DIV/0!</v>
      </c>
      <c r="J17" s="210" t="e">
        <f>#REF!</f>
        <v>#REF!</v>
      </c>
    </row>
    <row r="18" spans="1:10" ht="13.5" customHeight="1" outlineLevel="1">
      <c r="A18" s="5" t="s">
        <v>50</v>
      </c>
      <c r="B18" s="217" t="s">
        <v>28</v>
      </c>
      <c r="C18" s="211" t="s">
        <v>83</v>
      </c>
      <c r="D18" s="212" t="s">
        <v>65</v>
      </c>
      <c r="E18" s="213" t="s">
        <v>66</v>
      </c>
      <c r="F18" s="214">
        <v>500</v>
      </c>
      <c r="G18" s="137"/>
      <c r="H18" s="3">
        <f t="shared" si="0"/>
        <v>0</v>
      </c>
      <c r="I18" s="215" t="e">
        <f t="shared" si="1"/>
        <v>#DIV/0!</v>
      </c>
      <c r="J18" s="210" t="e">
        <f>#REF!</f>
        <v>#REF!</v>
      </c>
    </row>
    <row r="19" spans="1:10" ht="12.75" outlineLevel="1">
      <c r="A19" s="5" t="s">
        <v>51</v>
      </c>
      <c r="B19" s="217" t="s">
        <v>37</v>
      </c>
      <c r="C19" s="211" t="s">
        <v>83</v>
      </c>
      <c r="D19" s="212" t="s">
        <v>67</v>
      </c>
      <c r="E19" s="213" t="s">
        <v>66</v>
      </c>
      <c r="F19" s="214">
        <v>8000</v>
      </c>
      <c r="G19" s="137"/>
      <c r="H19" s="4">
        <f t="shared" si="0"/>
        <v>0</v>
      </c>
      <c r="I19" s="216" t="e">
        <f t="shared" si="1"/>
        <v>#DIV/0!</v>
      </c>
      <c r="J19" s="210" t="e">
        <f>#REF!</f>
        <v>#REF!</v>
      </c>
    </row>
    <row r="20" spans="1:10" ht="12.75" outlineLevel="1">
      <c r="A20" s="5" t="s">
        <v>52</v>
      </c>
      <c r="B20" s="218" t="s">
        <v>27</v>
      </c>
      <c r="C20" s="211" t="s">
        <v>83</v>
      </c>
      <c r="D20" s="212" t="s">
        <v>68</v>
      </c>
      <c r="E20" s="213" t="s">
        <v>66</v>
      </c>
      <c r="F20" s="214">
        <v>50</v>
      </c>
      <c r="G20" s="137"/>
      <c r="H20" s="4">
        <f t="shared" si="0"/>
        <v>0</v>
      </c>
      <c r="I20" s="216" t="e">
        <f t="shared" si="1"/>
        <v>#DIV/0!</v>
      </c>
      <c r="J20" s="210" t="e">
        <f>#REF!</f>
        <v>#REF!</v>
      </c>
    </row>
    <row r="21" spans="1:10" ht="13.5" customHeight="1" outlineLevel="1">
      <c r="A21" s="5" t="s">
        <v>53</v>
      </c>
      <c r="B21" s="217" t="s">
        <v>31</v>
      </c>
      <c r="C21" s="211" t="s">
        <v>83</v>
      </c>
      <c r="D21" s="212" t="s">
        <v>69</v>
      </c>
      <c r="E21" s="213" t="s">
        <v>70</v>
      </c>
      <c r="F21" s="214">
        <v>15</v>
      </c>
      <c r="G21" s="137"/>
      <c r="H21" s="4">
        <f t="shared" si="0"/>
        <v>0</v>
      </c>
      <c r="I21" s="216" t="e">
        <f t="shared" si="1"/>
        <v>#DIV/0!</v>
      </c>
      <c r="J21" s="210" t="e">
        <f>#REF!</f>
        <v>#REF!</v>
      </c>
    </row>
    <row r="22" spans="1:10" ht="12.75" outlineLevel="1">
      <c r="A22" s="5" t="s">
        <v>54</v>
      </c>
      <c r="B22" s="217" t="s">
        <v>30</v>
      </c>
      <c r="C22" s="211" t="s">
        <v>83</v>
      </c>
      <c r="D22" s="212" t="s">
        <v>71</v>
      </c>
      <c r="E22" s="213" t="s">
        <v>70</v>
      </c>
      <c r="F22" s="214">
        <v>50</v>
      </c>
      <c r="G22" s="137"/>
      <c r="H22" s="4">
        <f t="shared" si="0"/>
        <v>0</v>
      </c>
      <c r="I22" s="216" t="e">
        <f t="shared" si="1"/>
        <v>#DIV/0!</v>
      </c>
      <c r="J22" s="210" t="e">
        <f>#REF!</f>
        <v>#REF!</v>
      </c>
    </row>
    <row r="23" spans="1:10" ht="12.75" outlineLevel="1">
      <c r="A23" s="5" t="s">
        <v>55</v>
      </c>
      <c r="B23" s="219" t="s">
        <v>33</v>
      </c>
      <c r="C23" s="211" t="s">
        <v>83</v>
      </c>
      <c r="D23" s="212" t="s">
        <v>72</v>
      </c>
      <c r="E23" s="213" t="s">
        <v>66</v>
      </c>
      <c r="F23" s="214">
        <v>100</v>
      </c>
      <c r="G23" s="137"/>
      <c r="H23" s="4">
        <f t="shared" si="0"/>
        <v>0</v>
      </c>
      <c r="I23" s="216" t="e">
        <f t="shared" si="1"/>
        <v>#DIV/0!</v>
      </c>
      <c r="J23" s="210" t="e">
        <f>#REF!</f>
        <v>#REF!</v>
      </c>
    </row>
    <row r="24" spans="1:10" ht="25.5" outlineLevel="1">
      <c r="A24" s="5" t="s">
        <v>56</v>
      </c>
      <c r="B24" s="220">
        <v>100721</v>
      </c>
      <c r="C24" s="211" t="s">
        <v>84</v>
      </c>
      <c r="D24" s="212" t="s">
        <v>73</v>
      </c>
      <c r="E24" s="213" t="s">
        <v>66</v>
      </c>
      <c r="F24" s="214">
        <v>3000</v>
      </c>
      <c r="G24" s="137"/>
      <c r="H24" s="3">
        <f aca="true" t="shared" si="2" ref="H24:H29">_xlfn.IFERROR(F24*G24," - ")</f>
        <v>0</v>
      </c>
      <c r="I24" s="215" t="e">
        <f t="shared" si="1"/>
        <v>#DIV/0!</v>
      </c>
      <c r="J24" s="210" t="e">
        <f>#REF!</f>
        <v>#REF!</v>
      </c>
    </row>
    <row r="25" spans="1:10" ht="12.75" customHeight="1" outlineLevel="1">
      <c r="A25" s="5" t="s">
        <v>57</v>
      </c>
      <c r="B25" s="221" t="s">
        <v>39</v>
      </c>
      <c r="C25" s="211" t="s">
        <v>83</v>
      </c>
      <c r="D25" s="212" t="s">
        <v>74</v>
      </c>
      <c r="E25" s="213" t="s">
        <v>66</v>
      </c>
      <c r="F25" s="214">
        <v>2500</v>
      </c>
      <c r="G25" s="137"/>
      <c r="H25" s="3">
        <f t="shared" si="2"/>
        <v>0</v>
      </c>
      <c r="I25" s="215" t="e">
        <f t="shared" si="1"/>
        <v>#DIV/0!</v>
      </c>
      <c r="J25" s="210" t="e">
        <f>#REF!</f>
        <v>#REF!</v>
      </c>
    </row>
    <row r="26" spans="1:10" ht="12.75" customHeight="1" outlineLevel="1">
      <c r="A26" s="5" t="s">
        <v>58</v>
      </c>
      <c r="B26" s="221" t="s">
        <v>35</v>
      </c>
      <c r="C26" s="211" t="s">
        <v>83</v>
      </c>
      <c r="D26" s="212" t="s">
        <v>75</v>
      </c>
      <c r="E26" s="213" t="s">
        <v>17</v>
      </c>
      <c r="F26" s="214">
        <v>300</v>
      </c>
      <c r="G26" s="137"/>
      <c r="H26" s="3">
        <f t="shared" si="2"/>
        <v>0</v>
      </c>
      <c r="I26" s="215" t="e">
        <f t="shared" si="1"/>
        <v>#DIV/0!</v>
      </c>
      <c r="J26" s="210" t="e">
        <f>#REF!</f>
        <v>#REF!</v>
      </c>
    </row>
    <row r="27" spans="1:10" ht="12.75" customHeight="1" outlineLevel="1">
      <c r="A27" s="5" t="s">
        <v>59</v>
      </c>
      <c r="B27" s="221" t="s">
        <v>46</v>
      </c>
      <c r="C27" s="211" t="s">
        <v>83</v>
      </c>
      <c r="D27" s="212" t="s">
        <v>76</v>
      </c>
      <c r="E27" s="213" t="s">
        <v>17</v>
      </c>
      <c r="F27" s="214">
        <v>400</v>
      </c>
      <c r="G27" s="137"/>
      <c r="H27" s="3">
        <f t="shared" si="2"/>
        <v>0</v>
      </c>
      <c r="I27" s="215" t="e">
        <f t="shared" si="1"/>
        <v>#DIV/0!</v>
      </c>
      <c r="J27" s="210" t="e">
        <f>#REF!</f>
        <v>#REF!</v>
      </c>
    </row>
    <row r="28" spans="1:10" ht="12.75" customHeight="1" outlineLevel="1">
      <c r="A28" s="5" t="s">
        <v>60</v>
      </c>
      <c r="B28" s="221" t="s">
        <v>34</v>
      </c>
      <c r="C28" s="211" t="s">
        <v>83</v>
      </c>
      <c r="D28" s="212" t="s">
        <v>77</v>
      </c>
      <c r="E28" s="213" t="s">
        <v>78</v>
      </c>
      <c r="F28" s="214">
        <v>1000</v>
      </c>
      <c r="G28" s="137"/>
      <c r="H28" s="3">
        <f t="shared" si="2"/>
        <v>0</v>
      </c>
      <c r="I28" s="215" t="e">
        <f t="shared" si="1"/>
        <v>#DIV/0!</v>
      </c>
      <c r="J28" s="210" t="e">
        <f>#REF!</f>
        <v>#REF!</v>
      </c>
    </row>
    <row r="29" spans="1:10" ht="12.75" customHeight="1" outlineLevel="1" thickBot="1">
      <c r="A29" s="5" t="s">
        <v>61</v>
      </c>
      <c r="B29" s="221" t="s">
        <v>36</v>
      </c>
      <c r="C29" s="211" t="s">
        <v>83</v>
      </c>
      <c r="D29" s="212" t="s">
        <v>79</v>
      </c>
      <c r="E29" s="213" t="s">
        <v>66</v>
      </c>
      <c r="F29" s="214">
        <v>500</v>
      </c>
      <c r="G29" s="137"/>
      <c r="H29" s="3">
        <f t="shared" si="2"/>
        <v>0</v>
      </c>
      <c r="I29" s="215" t="e">
        <f t="shared" si="1"/>
        <v>#DIV/0!</v>
      </c>
      <c r="J29" s="210" t="e">
        <f>#REF!</f>
        <v>#REF!</v>
      </c>
    </row>
    <row r="30" spans="1:10" s="11" customFormat="1" ht="19.5" customHeight="1" thickBot="1" thickTop="1">
      <c r="A30" s="234" t="s">
        <v>18</v>
      </c>
      <c r="B30" s="235"/>
      <c r="C30" s="235"/>
      <c r="D30" s="222"/>
      <c r="E30" s="223"/>
      <c r="F30" s="224"/>
      <c r="G30" s="236">
        <f>SUM(E14)</f>
        <v>0</v>
      </c>
      <c r="H30" s="236"/>
      <c r="I30" s="225" t="e">
        <f>SUM(H18:H29)/G30</f>
        <v>#DIV/0!</v>
      </c>
      <c r="J30" s="210" t="e">
        <f>#REF!</f>
        <v>#REF!</v>
      </c>
    </row>
    <row r="31" spans="1:10" s="11" customFormat="1" ht="19.5" customHeight="1" thickBot="1" thickTop="1">
      <c r="A31" s="226" t="s">
        <v>80</v>
      </c>
      <c r="B31" s="227"/>
      <c r="C31" s="227"/>
      <c r="D31" s="222"/>
      <c r="E31" s="223"/>
      <c r="F31" s="138" t="s">
        <v>81</v>
      </c>
      <c r="G31" s="236" t="e">
        <f>G30*F31</f>
        <v>#VALUE!</v>
      </c>
      <c r="H31" s="236"/>
      <c r="I31" s="225" t="e">
        <f>SUM(H18:H30)/G31</f>
        <v>#VALUE!</v>
      </c>
      <c r="J31" s="210" t="e">
        <f>#REF!</f>
        <v>#REF!</v>
      </c>
    </row>
    <row r="32" spans="1:10" ht="15" customHeight="1">
      <c r="A32" s="139"/>
      <c r="B32" s="29"/>
      <c r="C32" s="140"/>
      <c r="D32" s="141"/>
      <c r="E32" s="39"/>
      <c r="F32" s="142"/>
      <c r="G32" s="39"/>
      <c r="H32" s="143"/>
      <c r="I32" s="144"/>
      <c r="J32" s="12"/>
    </row>
    <row r="33" spans="1:10" ht="15" customHeight="1">
      <c r="A33" s="139"/>
      <c r="B33" s="139"/>
      <c r="C33" s="145"/>
      <c r="D33" s="141"/>
      <c r="E33" s="39"/>
      <c r="F33" s="142"/>
      <c r="G33" s="39"/>
      <c r="H33" s="146"/>
      <c r="I33" s="39"/>
      <c r="J33" s="12"/>
    </row>
    <row r="34" spans="1:10" ht="15" customHeight="1">
      <c r="A34" s="139"/>
      <c r="B34" s="139"/>
      <c r="C34" s="145"/>
      <c r="D34" s="141"/>
      <c r="E34" s="39"/>
      <c r="F34" s="142"/>
      <c r="G34" s="39"/>
      <c r="H34" s="39"/>
      <c r="I34" s="39"/>
      <c r="J34" s="2"/>
    </row>
    <row r="35" spans="1:10" ht="18" customHeight="1">
      <c r="A35" s="147"/>
      <c r="B35" s="147"/>
      <c r="C35" s="148"/>
      <c r="D35" s="29"/>
      <c r="E35" s="149"/>
      <c r="F35" s="149"/>
      <c r="H35" s="149"/>
      <c r="I35" s="151"/>
      <c r="J35" s="152"/>
    </row>
    <row r="36" spans="1:10" ht="15.75" customHeight="1">
      <c r="A36" s="153"/>
      <c r="B36" s="29"/>
      <c r="C36" s="140"/>
      <c r="D36" s="154"/>
      <c r="E36" s="155"/>
      <c r="F36" s="156"/>
      <c r="G36" s="155"/>
      <c r="H36" s="156"/>
      <c r="J36" s="2"/>
    </row>
    <row r="37" spans="1:10" ht="15" customHeight="1">
      <c r="A37" s="153"/>
      <c r="B37" s="29"/>
      <c r="C37" s="140"/>
      <c r="D37" s="158"/>
      <c r="E37" s="159"/>
      <c r="F37" s="160"/>
      <c r="G37" s="159"/>
      <c r="H37" s="160"/>
      <c r="I37" s="151"/>
      <c r="J37" s="2"/>
    </row>
    <row r="38" spans="1:10" ht="15" customHeight="1">
      <c r="A38" s="153"/>
      <c r="B38" s="29"/>
      <c r="C38" s="140"/>
      <c r="D38" s="39"/>
      <c r="E38" s="159"/>
      <c r="F38" s="160"/>
      <c r="G38" s="159"/>
      <c r="H38" s="160"/>
      <c r="I38" s="39"/>
      <c r="J38" s="2"/>
    </row>
    <row r="39" spans="1:10" ht="12.75" customHeight="1">
      <c r="A39" s="29"/>
      <c r="B39" s="29"/>
      <c r="C39" s="140"/>
      <c r="D39" s="36"/>
      <c r="E39" s="16"/>
      <c r="F39" s="16"/>
      <c r="G39" s="32"/>
      <c r="H39" s="16"/>
      <c r="I39" s="152"/>
      <c r="J39" s="2"/>
    </row>
    <row r="40" ht="12.75" customHeight="1">
      <c r="J40" s="2"/>
    </row>
    <row r="42" spans="1:10" ht="16.5" customHeight="1">
      <c r="A42" s="7"/>
      <c r="B42" s="7"/>
      <c r="C42" s="7"/>
      <c r="D42" s="94"/>
      <c r="E42" s="156"/>
      <c r="F42" s="156"/>
      <c r="G42" s="155"/>
      <c r="H42" s="156"/>
      <c r="I42" s="7"/>
      <c r="J42" s="7"/>
    </row>
    <row r="43" spans="1:10" ht="16.5" customHeight="1">
      <c r="A43" s="7"/>
      <c r="B43" s="7"/>
      <c r="C43" s="7"/>
      <c r="D43" s="39"/>
      <c r="E43" s="160"/>
      <c r="F43" s="160"/>
      <c r="G43" s="159"/>
      <c r="H43" s="160"/>
      <c r="I43" s="7"/>
      <c r="J43" s="7"/>
    </row>
    <row r="44" spans="1:10" ht="16.5" customHeight="1">
      <c r="A44" s="7"/>
      <c r="B44" s="7"/>
      <c r="C44" s="7"/>
      <c r="D44" s="39"/>
      <c r="E44" s="160"/>
      <c r="F44" s="160"/>
      <c r="G44" s="159"/>
      <c r="H44" s="160"/>
      <c r="I44" s="7"/>
      <c r="J44" s="7"/>
    </row>
    <row r="46" spans="1:10" ht="16.5" customHeight="1">
      <c r="A46" s="7"/>
      <c r="B46" s="7"/>
      <c r="C46" s="7"/>
      <c r="F46" s="155"/>
      <c r="G46" s="155"/>
      <c r="H46" s="156"/>
      <c r="I46" s="7"/>
      <c r="J46" s="7"/>
    </row>
    <row r="47" spans="1:10" ht="16.5" customHeight="1">
      <c r="A47" s="7"/>
      <c r="B47" s="7"/>
      <c r="C47" s="7"/>
      <c r="F47" s="159"/>
      <c r="G47" s="159"/>
      <c r="H47" s="160"/>
      <c r="I47" s="7"/>
      <c r="J47" s="7"/>
    </row>
    <row r="48" spans="1:10" ht="16.5" customHeight="1">
      <c r="A48" s="7"/>
      <c r="B48" s="7"/>
      <c r="C48" s="7"/>
      <c r="F48" s="159"/>
      <c r="G48" s="159"/>
      <c r="H48" s="160"/>
      <c r="I48" s="7"/>
      <c r="J48" s="7"/>
    </row>
    <row r="65" spans="1:10" ht="16.5" customHeight="1">
      <c r="A65" s="7"/>
      <c r="B65" s="7"/>
      <c r="C65" s="1"/>
      <c r="D65" s="32"/>
      <c r="E65" s="162"/>
      <c r="F65" s="150"/>
      <c r="G65" s="163"/>
      <c r="H65" s="157"/>
      <c r="I65" s="1"/>
      <c r="J65" s="7"/>
    </row>
    <row r="66" spans="1:10" ht="16.5" customHeight="1">
      <c r="A66" s="7"/>
      <c r="B66" s="7"/>
      <c r="C66" s="1"/>
      <c r="D66" s="32"/>
      <c r="E66" s="162"/>
      <c r="F66" s="150"/>
      <c r="G66" s="163"/>
      <c r="H66" s="157"/>
      <c r="I66" s="1"/>
      <c r="J66" s="7"/>
    </row>
    <row r="67" spans="1:10" ht="16.5" customHeight="1">
      <c r="A67" s="7"/>
      <c r="B67" s="7"/>
      <c r="C67" s="1"/>
      <c r="D67" s="32"/>
      <c r="E67" s="162"/>
      <c r="F67" s="150"/>
      <c r="G67" s="163"/>
      <c r="H67" s="157"/>
      <c r="I67" s="1"/>
      <c r="J67" s="7"/>
    </row>
    <row r="68" spans="1:10" ht="16.5" customHeight="1">
      <c r="A68" s="7"/>
      <c r="B68" s="7"/>
      <c r="C68" s="1"/>
      <c r="D68" s="32"/>
      <c r="E68" s="162"/>
      <c r="F68" s="150"/>
      <c r="G68" s="163"/>
      <c r="H68" s="157"/>
      <c r="I68" s="1"/>
      <c r="J68" s="7"/>
    </row>
    <row r="69" spans="1:10" ht="16.5" customHeight="1">
      <c r="A69" s="7"/>
      <c r="B69" s="7"/>
      <c r="C69" s="1"/>
      <c r="D69" s="32"/>
      <c r="E69" s="162"/>
      <c r="F69" s="150"/>
      <c r="G69" s="163"/>
      <c r="H69" s="157"/>
      <c r="I69" s="1"/>
      <c r="J69" s="7"/>
    </row>
    <row r="70" spans="1:10" ht="16.5" customHeight="1">
      <c r="A70" s="7"/>
      <c r="B70" s="7"/>
      <c r="C70" s="1"/>
      <c r="D70" s="32"/>
      <c r="E70" s="162"/>
      <c r="F70" s="150"/>
      <c r="G70" s="163"/>
      <c r="H70" s="157"/>
      <c r="I70" s="1"/>
      <c r="J70" s="7"/>
    </row>
    <row r="71" spans="1:10" ht="16.5" customHeight="1">
      <c r="A71" s="7"/>
      <c r="B71" s="7"/>
      <c r="C71" s="1"/>
      <c r="D71" s="32"/>
      <c r="E71" s="162"/>
      <c r="F71" s="150"/>
      <c r="G71" s="163"/>
      <c r="H71" s="157"/>
      <c r="I71" s="1"/>
      <c r="J71" s="7"/>
    </row>
    <row r="72" spans="1:10" ht="16.5" customHeight="1">
      <c r="A72" s="7"/>
      <c r="B72" s="7"/>
      <c r="C72" s="1"/>
      <c r="D72" s="32"/>
      <c r="E72" s="162"/>
      <c r="F72" s="150"/>
      <c r="G72" s="163"/>
      <c r="H72" s="157"/>
      <c r="I72" s="1"/>
      <c r="J72" s="7"/>
    </row>
    <row r="73" spans="1:10" ht="16.5" customHeight="1">
      <c r="A73" s="7"/>
      <c r="B73" s="7"/>
      <c r="C73" s="1"/>
      <c r="D73" s="32"/>
      <c r="E73" s="162"/>
      <c r="F73" s="150"/>
      <c r="G73" s="163"/>
      <c r="H73" s="157"/>
      <c r="I73" s="1"/>
      <c r="J73" s="7"/>
    </row>
    <row r="74" spans="1:10" ht="16.5" customHeight="1">
      <c r="A74" s="7"/>
      <c r="B74" s="7"/>
      <c r="C74" s="1"/>
      <c r="D74" s="32"/>
      <c r="E74" s="162"/>
      <c r="F74" s="150"/>
      <c r="G74" s="163"/>
      <c r="H74" s="157"/>
      <c r="I74" s="1"/>
      <c r="J74" s="7"/>
    </row>
    <row r="75" spans="1:10" ht="16.5" customHeight="1">
      <c r="A75" s="7"/>
      <c r="B75" s="7"/>
      <c r="C75" s="1"/>
      <c r="D75" s="32"/>
      <c r="E75" s="162"/>
      <c r="F75" s="150"/>
      <c r="G75" s="163"/>
      <c r="H75" s="157"/>
      <c r="I75" s="1"/>
      <c r="J75" s="7"/>
    </row>
    <row r="76" spans="1:10" ht="16.5" customHeight="1">
      <c r="A76" s="7"/>
      <c r="B76" s="7"/>
      <c r="C76" s="1"/>
      <c r="D76" s="32"/>
      <c r="E76" s="162"/>
      <c r="F76" s="150"/>
      <c r="G76" s="163"/>
      <c r="H76" s="157"/>
      <c r="I76" s="1"/>
      <c r="J76" s="7"/>
    </row>
    <row r="77" spans="1:10" ht="16.5" customHeight="1">
      <c r="A77" s="7"/>
      <c r="B77" s="7"/>
      <c r="C77" s="1"/>
      <c r="D77" s="32"/>
      <c r="E77" s="162"/>
      <c r="F77" s="150"/>
      <c r="G77" s="163"/>
      <c r="H77" s="157"/>
      <c r="I77" s="1"/>
      <c r="J77" s="7"/>
    </row>
  </sheetData>
  <sheetProtection password="E9C9" sheet="1" formatCells="0" formatColumns="0" formatRows="0" selectLockedCells="1"/>
  <autoFilter ref="A13:J39"/>
  <mergeCells count="8">
    <mergeCell ref="A15:B15"/>
    <mergeCell ref="A14:B14"/>
    <mergeCell ref="F7:G7"/>
    <mergeCell ref="A30:C30"/>
    <mergeCell ref="G30:H30"/>
    <mergeCell ref="G31:H31"/>
    <mergeCell ref="F11:G11"/>
    <mergeCell ref="F9:G9"/>
  </mergeCells>
  <printOptions horizontalCentered="1"/>
  <pageMargins left="0.2362204724409449" right="0.2362204724409449" top="0.5511811023622047" bottom="0.5511811023622047" header="0.5118110236220472" footer="0.31496062992125984"/>
  <pageSetup fitToHeight="0" horizontalDpi="600" verticalDpi="600" orientation="landscape" paperSize="9" scale="62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40" zoomScaleSheetLayoutView="70" workbookViewId="0" topLeftCell="A1">
      <selection activeCell="H17" sqref="H17"/>
    </sheetView>
  </sheetViews>
  <sheetFormatPr defaultColWidth="9.140625" defaultRowHeight="12.75"/>
  <cols>
    <col min="1" max="1" width="16.7109375" style="88" customWidth="1"/>
    <col min="2" max="2" width="65.57421875" style="88" customWidth="1"/>
    <col min="3" max="3" width="12.28125" style="88" customWidth="1"/>
    <col min="4" max="4" width="30.28125" style="90" bestFit="1" customWidth="1"/>
    <col min="5" max="16" width="25.7109375" style="88" customWidth="1"/>
    <col min="17" max="18" width="9.140625" style="88" customWidth="1"/>
    <col min="19" max="16384" width="9.140625" style="88" customWidth="1"/>
  </cols>
  <sheetData>
    <row r="1" spans="1:16" s="41" customFormat="1" ht="30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41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3:16" s="41" customFormat="1" ht="9.75" customHeight="1">
      <c r="C3" s="19"/>
      <c r="D3" s="19"/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41" customFormat="1" ht="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41" customFormat="1" ht="25.5" customHeight="1" thickBot="1">
      <c r="A5" s="16"/>
      <c r="B5" s="16"/>
      <c r="C5" s="23"/>
      <c r="D5" s="82"/>
      <c r="E5" s="2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s="16" customFormat="1" ht="7.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  <c r="Q6" s="122"/>
    </row>
    <row r="7" spans="1:17" s="84" customFormat="1" ht="15.75" customHeight="1">
      <c r="A7" s="102" t="s">
        <v>0</v>
      </c>
      <c r="B7" s="261" t="str">
        <f>Orçamento!D5</f>
        <v>Manutenção de Ponto de Ônibus</v>
      </c>
      <c r="C7" s="261"/>
      <c r="D7" s="261"/>
      <c r="E7" s="48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48"/>
      <c r="Q7" s="104"/>
    </row>
    <row r="8" spans="1:17" s="84" customFormat="1" ht="6" customHeight="1">
      <c r="A8" s="104"/>
      <c r="B8" s="104"/>
      <c r="C8" s="48"/>
      <c r="D8" s="48"/>
      <c r="E8" s="48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48"/>
      <c r="Q8" s="104"/>
    </row>
    <row r="9" spans="1:17" s="84" customFormat="1" ht="15.75" customHeight="1">
      <c r="A9" s="105" t="str">
        <f>CONCATENATE(Orçamento!A7," ",Orçamento!D7)</f>
        <v>Tipo de Intervenção:  Manutenção</v>
      </c>
      <c r="B9" s="48"/>
      <c r="C9" s="106"/>
      <c r="D9" s="106"/>
      <c r="E9" s="106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6"/>
      <c r="Q9" s="104"/>
    </row>
    <row r="10" spans="1:17" s="84" customFormat="1" ht="6" customHeight="1">
      <c r="A10" s="102"/>
      <c r="B10" s="48"/>
      <c r="C10" s="48"/>
      <c r="D10" s="48"/>
      <c r="E10" s="48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48"/>
      <c r="Q10" s="104"/>
    </row>
    <row r="11" spans="1:17" s="84" customFormat="1" ht="15.75" customHeight="1">
      <c r="A11" s="105" t="s">
        <v>2</v>
      </c>
      <c r="B11" s="106" t="str">
        <f>Orçamento!D9</f>
        <v>Itapevi - SP</v>
      </c>
      <c r="C11" s="103"/>
      <c r="D11" s="103"/>
      <c r="E11" s="106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48"/>
      <c r="Q11" s="104"/>
    </row>
    <row r="12" spans="1:17" s="16" customFormat="1" ht="6" customHeight="1" thickBo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  <c r="Q12" s="122"/>
    </row>
    <row r="13" spans="1:17" s="85" customFormat="1" ht="12" customHeight="1" thickBo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s="86" customFormat="1" ht="18.75" thickBot="1">
      <c r="A14" s="268" t="s">
        <v>20</v>
      </c>
      <c r="B14" s="252" t="s">
        <v>21</v>
      </c>
      <c r="C14" s="112" t="s">
        <v>22</v>
      </c>
      <c r="D14" s="112" t="s">
        <v>23</v>
      </c>
      <c r="E14" s="238">
        <v>1</v>
      </c>
      <c r="F14" s="238">
        <v>2</v>
      </c>
      <c r="G14" s="238">
        <v>3</v>
      </c>
      <c r="H14" s="238">
        <v>4</v>
      </c>
      <c r="I14" s="238">
        <v>5</v>
      </c>
      <c r="J14" s="238">
        <v>6</v>
      </c>
      <c r="K14" s="238">
        <v>7</v>
      </c>
      <c r="L14" s="238">
        <v>8</v>
      </c>
      <c r="M14" s="238">
        <v>9</v>
      </c>
      <c r="N14" s="238">
        <v>10</v>
      </c>
      <c r="O14" s="238">
        <v>11</v>
      </c>
      <c r="P14" s="238">
        <v>12</v>
      </c>
      <c r="Q14" s="123"/>
    </row>
    <row r="15" spans="1:17" s="86" customFormat="1" ht="18.75" thickBot="1">
      <c r="A15" s="268"/>
      <c r="B15" s="252"/>
      <c r="C15" s="113" t="s">
        <v>13</v>
      </c>
      <c r="D15" s="113" t="s">
        <v>14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123"/>
    </row>
    <row r="16" spans="1:17" ht="12" customHeight="1" thickBo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24"/>
    </row>
    <row r="17" spans="1:17" ht="23.25" customHeight="1">
      <c r="A17" s="270">
        <f>Orçamento!A14</f>
        <v>1</v>
      </c>
      <c r="B17" s="262" t="str">
        <f>Orçamento!D14</f>
        <v>SERVIÇOS DE MANUTENÇÃO</v>
      </c>
      <c r="C17" s="259" t="e">
        <f>VLOOKUP(B17,Orçamento!$D$14:$I$29,6,FALSE)</f>
        <v>#DIV/0!</v>
      </c>
      <c r="D17" s="257" t="e">
        <f>VLOOKUP(B17,Orçamento!$D$14:$I$29,2,FALSE)*Orçamento!$F$31</f>
        <v>#VALUE!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121">
        <f>SUM(E17:P17)</f>
        <v>0</v>
      </c>
    </row>
    <row r="18" spans="1:17" ht="13.5" customHeight="1">
      <c r="A18" s="271"/>
      <c r="B18" s="263"/>
      <c r="C18" s="260"/>
      <c r="D18" s="258"/>
      <c r="E18" s="117" t="e">
        <f aca="true" t="shared" si="0" ref="E18:P18">E17*$D$17</f>
        <v>#VALUE!</v>
      </c>
      <c r="F18" s="117" t="e">
        <f t="shared" si="0"/>
        <v>#VALUE!</v>
      </c>
      <c r="G18" s="117" t="e">
        <f t="shared" si="0"/>
        <v>#VALUE!</v>
      </c>
      <c r="H18" s="117" t="e">
        <f t="shared" si="0"/>
        <v>#VALUE!</v>
      </c>
      <c r="I18" s="117" t="e">
        <f t="shared" si="0"/>
        <v>#VALUE!</v>
      </c>
      <c r="J18" s="117" t="e">
        <f t="shared" si="0"/>
        <v>#VALUE!</v>
      </c>
      <c r="K18" s="117" t="e">
        <f t="shared" si="0"/>
        <v>#VALUE!</v>
      </c>
      <c r="L18" s="117" t="e">
        <f t="shared" si="0"/>
        <v>#VALUE!</v>
      </c>
      <c r="M18" s="117" t="e">
        <f t="shared" si="0"/>
        <v>#VALUE!</v>
      </c>
      <c r="N18" s="117" t="e">
        <f t="shared" si="0"/>
        <v>#VALUE!</v>
      </c>
      <c r="O18" s="117" t="e">
        <f t="shared" si="0"/>
        <v>#VALUE!</v>
      </c>
      <c r="P18" s="117" t="e">
        <f t="shared" si="0"/>
        <v>#VALUE!</v>
      </c>
      <c r="Q18" s="121"/>
    </row>
    <row r="19" spans="1:18" s="87" customFormat="1" ht="12" customHeight="1" thickBot="1">
      <c r="A19" s="118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4"/>
      <c r="R19" s="88"/>
    </row>
    <row r="20" spans="1:17" ht="9.75" customHeight="1" thickBot="1">
      <c r="A20" s="269"/>
      <c r="B20" s="247" t="s">
        <v>24</v>
      </c>
      <c r="C20" s="244" t="e">
        <f>SUM(C17:C18)</f>
        <v>#DIV/0!</v>
      </c>
      <c r="D20" s="254" t="e">
        <f>SUM(D17:D18)</f>
        <v>#VALUE!</v>
      </c>
      <c r="E20" s="240" t="e">
        <f>SUMPRODUCT(E18)</f>
        <v>#VALUE!</v>
      </c>
      <c r="F20" s="240" t="e">
        <f aca="true" t="shared" si="1" ref="F20:P20">SUMPRODUCT(F18)</f>
        <v>#VALUE!</v>
      </c>
      <c r="G20" s="240" t="e">
        <f t="shared" si="1"/>
        <v>#VALUE!</v>
      </c>
      <c r="H20" s="240" t="e">
        <f t="shared" si="1"/>
        <v>#VALUE!</v>
      </c>
      <c r="I20" s="240" t="e">
        <f t="shared" si="1"/>
        <v>#VALUE!</v>
      </c>
      <c r="J20" s="240" t="e">
        <f t="shared" si="1"/>
        <v>#VALUE!</v>
      </c>
      <c r="K20" s="240" t="e">
        <f t="shared" si="1"/>
        <v>#VALUE!</v>
      </c>
      <c r="L20" s="240" t="e">
        <f t="shared" si="1"/>
        <v>#VALUE!</v>
      </c>
      <c r="M20" s="240" t="e">
        <f t="shared" si="1"/>
        <v>#VALUE!</v>
      </c>
      <c r="N20" s="240" t="e">
        <f t="shared" si="1"/>
        <v>#VALUE!</v>
      </c>
      <c r="O20" s="240" t="e">
        <f t="shared" si="1"/>
        <v>#VALUE!</v>
      </c>
      <c r="P20" s="240" t="e">
        <f t="shared" si="1"/>
        <v>#VALUE!</v>
      </c>
      <c r="Q20" s="124"/>
    </row>
    <row r="21" spans="1:17" ht="9.75" customHeight="1" thickBot="1">
      <c r="A21" s="269"/>
      <c r="B21" s="247"/>
      <c r="C21" s="244"/>
      <c r="D21" s="254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124"/>
    </row>
    <row r="22" spans="1:17" ht="9.75" customHeight="1" thickBot="1">
      <c r="A22" s="269"/>
      <c r="B22" s="247"/>
      <c r="C22" s="244"/>
      <c r="D22" s="254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124"/>
    </row>
    <row r="23" spans="1:17" ht="13.5" customHeight="1" thickBot="1">
      <c r="A23" s="264"/>
      <c r="B23" s="266" t="s">
        <v>25</v>
      </c>
      <c r="C23" s="255" t="e">
        <f>D23/D20</f>
        <v>#VALUE!</v>
      </c>
      <c r="D23" s="245" t="e">
        <f>SUM(E20:P22)</f>
        <v>#VALUE!</v>
      </c>
      <c r="E23" s="248" t="e">
        <f>E20</f>
        <v>#VALUE!</v>
      </c>
      <c r="F23" s="241" t="e">
        <f>E23+F20</f>
        <v>#VALUE!</v>
      </c>
      <c r="G23" s="241" t="e">
        <f aca="true" t="shared" si="2" ref="G23:P23">F23+G20</f>
        <v>#VALUE!</v>
      </c>
      <c r="H23" s="241" t="e">
        <f t="shared" si="2"/>
        <v>#VALUE!</v>
      </c>
      <c r="I23" s="241" t="e">
        <f t="shared" si="2"/>
        <v>#VALUE!</v>
      </c>
      <c r="J23" s="241" t="e">
        <f t="shared" si="2"/>
        <v>#VALUE!</v>
      </c>
      <c r="K23" s="241" t="e">
        <f t="shared" si="2"/>
        <v>#VALUE!</v>
      </c>
      <c r="L23" s="241" t="e">
        <f t="shared" si="2"/>
        <v>#VALUE!</v>
      </c>
      <c r="M23" s="241" t="e">
        <f t="shared" si="2"/>
        <v>#VALUE!</v>
      </c>
      <c r="N23" s="241" t="e">
        <f t="shared" si="2"/>
        <v>#VALUE!</v>
      </c>
      <c r="O23" s="241" t="e">
        <f t="shared" si="2"/>
        <v>#VALUE!</v>
      </c>
      <c r="P23" s="241" t="e">
        <f t="shared" si="2"/>
        <v>#VALUE!</v>
      </c>
      <c r="Q23" s="124"/>
    </row>
    <row r="24" spans="1:17" ht="13.5" customHeight="1" thickBot="1">
      <c r="A24" s="264"/>
      <c r="B24" s="266"/>
      <c r="C24" s="255"/>
      <c r="D24" s="245"/>
      <c r="E24" s="248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124"/>
    </row>
    <row r="25" spans="1:17" ht="13.5" customHeight="1" thickBot="1">
      <c r="A25" s="265"/>
      <c r="B25" s="267"/>
      <c r="C25" s="256"/>
      <c r="D25" s="246"/>
      <c r="E25" s="249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124"/>
    </row>
    <row r="26" spans="1:17" ht="12.75">
      <c r="A26" s="125"/>
      <c r="B26" s="125"/>
      <c r="C26" s="125"/>
      <c r="D26" s="125"/>
      <c r="E26" s="125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5" ht="12.75">
      <c r="A27" s="91"/>
      <c r="B27" s="91"/>
      <c r="C27" s="91"/>
      <c r="D27" s="91"/>
      <c r="E27" s="91"/>
    </row>
    <row r="28" ht="12.75" customHeight="1">
      <c r="D28" s="88"/>
    </row>
    <row r="29" ht="12.75">
      <c r="D29" s="88"/>
    </row>
    <row r="30" spans="2:16" ht="12.75">
      <c r="B30" s="92"/>
      <c r="P30" s="93"/>
    </row>
    <row r="31" spans="2:16" ht="12.75">
      <c r="B31" s="92"/>
      <c r="P31" s="93"/>
    </row>
    <row r="32" spans="2:16" ht="12.75" customHeight="1">
      <c r="B32" s="29"/>
      <c r="C32" s="250"/>
      <c r="D32" s="250"/>
      <c r="E32" s="35"/>
      <c r="P32" s="93"/>
    </row>
    <row r="33" spans="2:16" ht="15.75">
      <c r="B33" s="94"/>
      <c r="C33" s="251"/>
      <c r="D33" s="251"/>
      <c r="E33" s="95"/>
      <c r="P33" s="96"/>
    </row>
    <row r="34" spans="2:16" ht="12.75" customHeight="1">
      <c r="B34" s="39"/>
      <c r="C34" s="253"/>
      <c r="D34" s="253"/>
      <c r="E34" s="97"/>
      <c r="P34" s="96"/>
    </row>
    <row r="35" spans="2:16" ht="12.75" customHeight="1">
      <c r="B35" s="39"/>
      <c r="C35" s="243"/>
      <c r="D35" s="243"/>
      <c r="E35" s="98"/>
      <c r="P35" s="96"/>
    </row>
    <row r="36" spans="2:16" ht="12.75">
      <c r="B36" s="36"/>
      <c r="C36" s="243"/>
      <c r="D36" s="243"/>
      <c r="E36" s="98"/>
      <c r="P36" s="96"/>
    </row>
  </sheetData>
  <sheetProtection password="E9C9" sheet="1" formatCells="0" formatColumns="0" formatRows="0" selectLockedCells="1"/>
  <mergeCells count="56">
    <mergeCell ref="N14:N15"/>
    <mergeCell ref="L14:L15"/>
    <mergeCell ref="M14:M15"/>
    <mergeCell ref="F14:F15"/>
    <mergeCell ref="A23:A25"/>
    <mergeCell ref="B23:B25"/>
    <mergeCell ref="A14:A15"/>
    <mergeCell ref="A20:A22"/>
    <mergeCell ref="A17:A18"/>
    <mergeCell ref="P14:P15"/>
    <mergeCell ref="E14:E15"/>
    <mergeCell ref="O14:O15"/>
    <mergeCell ref="D17:D18"/>
    <mergeCell ref="C17:C18"/>
    <mergeCell ref="B7:D7"/>
    <mergeCell ref="J14:J15"/>
    <mergeCell ref="K14:K15"/>
    <mergeCell ref="G14:G15"/>
    <mergeCell ref="H14:H15"/>
    <mergeCell ref="E23:E25"/>
    <mergeCell ref="E20:E22"/>
    <mergeCell ref="C36:D36"/>
    <mergeCell ref="C32:D32"/>
    <mergeCell ref="C33:D33"/>
    <mergeCell ref="B14:B15"/>
    <mergeCell ref="C34:D34"/>
    <mergeCell ref="D20:D22"/>
    <mergeCell ref="C23:C25"/>
    <mergeCell ref="B17:B18"/>
    <mergeCell ref="P23:P25"/>
    <mergeCell ref="C35:D35"/>
    <mergeCell ref="C20:C22"/>
    <mergeCell ref="D23:D25"/>
    <mergeCell ref="O23:O25"/>
    <mergeCell ref="B20:B22"/>
    <mergeCell ref="O20:O22"/>
    <mergeCell ref="P20:P22"/>
    <mergeCell ref="N20:N22"/>
    <mergeCell ref="N23:N25"/>
    <mergeCell ref="L20:L22"/>
    <mergeCell ref="M20:M22"/>
    <mergeCell ref="L23:L25"/>
    <mergeCell ref="M23:M25"/>
    <mergeCell ref="K20:K22"/>
    <mergeCell ref="I23:I25"/>
    <mergeCell ref="K23:K25"/>
    <mergeCell ref="I14:I15"/>
    <mergeCell ref="F20:F22"/>
    <mergeCell ref="G20:G22"/>
    <mergeCell ref="H20:H22"/>
    <mergeCell ref="J23:J25"/>
    <mergeCell ref="F23:F25"/>
    <mergeCell ref="G23:G25"/>
    <mergeCell ref="H23:H25"/>
    <mergeCell ref="I20:I22"/>
    <mergeCell ref="J20:J22"/>
  </mergeCells>
  <conditionalFormatting sqref="E17:P17">
    <cfRule type="cellIs" priority="1459" dxfId="1" operator="equal" stopIfTrue="1">
      <formula>0</formula>
    </cfRule>
    <cfRule type="cellIs" priority="1460" dxfId="6" operator="greaterThan" stopIfTrue="1">
      <formula>0.0000001</formula>
    </cfRule>
  </conditionalFormatting>
  <conditionalFormatting sqref="E17:P17">
    <cfRule type="cellIs" priority="1343" dxfId="1" operator="equal" stopIfTrue="1">
      <formula>0</formula>
    </cfRule>
    <cfRule type="cellIs" priority="1344" dxfId="7" operator="greaterThan" stopIfTrue="1">
      <formula>0.0000001</formula>
    </cfRule>
  </conditionalFormatting>
  <conditionalFormatting sqref="E17:P17">
    <cfRule type="cellIs" priority="1339" dxfId="1" operator="equal" stopIfTrue="1">
      <formula>0</formula>
    </cfRule>
    <cfRule type="cellIs" priority="1340" dxfId="8" operator="greaterThan" stopIfTrue="1">
      <formula>0.0000001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7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90" zoomScalePageLayoutView="0" workbookViewId="0" topLeftCell="A1">
      <selection activeCell="B3" sqref="B3"/>
    </sheetView>
  </sheetViews>
  <sheetFormatPr defaultColWidth="9.140625" defaultRowHeight="12.75"/>
  <cols>
    <col min="1" max="1" width="14.00390625" style="36" customWidth="1"/>
    <col min="2" max="2" width="79.28125" style="41" customWidth="1"/>
    <col min="3" max="4" width="25.8515625" style="33" customWidth="1"/>
    <col min="5" max="5" width="20.00390625" style="42" bestFit="1" customWidth="1"/>
    <col min="6" max="16384" width="9.140625" style="18" customWidth="1"/>
  </cols>
  <sheetData>
    <row r="1" spans="1:5" ht="30.75" customHeight="1">
      <c r="A1" s="16"/>
      <c r="B1" s="17"/>
      <c r="C1" s="17"/>
      <c r="D1" s="17"/>
      <c r="E1" s="17"/>
    </row>
    <row r="2" spans="1:5" ht="12.75">
      <c r="A2" s="16"/>
      <c r="B2" s="19"/>
      <c r="C2" s="19"/>
      <c r="D2" s="19"/>
      <c r="E2" s="19"/>
    </row>
    <row r="3" spans="1:5" ht="9.75" customHeight="1">
      <c r="A3" s="16"/>
      <c r="B3" s="19"/>
      <c r="C3" s="19"/>
      <c r="D3" s="19"/>
      <c r="E3" s="19"/>
    </row>
    <row r="4" spans="1:6" ht="18">
      <c r="A4" s="16"/>
      <c r="B4" s="20"/>
      <c r="C4" s="20"/>
      <c r="D4" s="20"/>
      <c r="E4" s="20"/>
      <c r="F4" s="20"/>
    </row>
    <row r="5" spans="1:5" ht="25.5" customHeight="1" thickBot="1">
      <c r="A5" s="22"/>
      <c r="B5" s="23"/>
      <c r="C5" s="24"/>
      <c r="D5" s="24"/>
      <c r="E5" s="24"/>
    </row>
    <row r="6" spans="1:5" s="25" customFormat="1" ht="16.5" customHeight="1">
      <c r="A6" s="43" t="s">
        <v>0</v>
      </c>
      <c r="B6" s="44" t="str">
        <f>Orçamento!D5</f>
        <v>Manutenção de Ponto de Ônibus</v>
      </c>
      <c r="C6" s="45"/>
      <c r="D6" s="45"/>
      <c r="E6" s="46"/>
    </row>
    <row r="7" spans="1:5" s="25" customFormat="1" ht="7.5" customHeight="1">
      <c r="A7" s="47"/>
      <c r="B7" s="48"/>
      <c r="C7" s="49"/>
      <c r="D7" s="49"/>
      <c r="E7" s="50"/>
    </row>
    <row r="8" spans="1:5" s="25" customFormat="1" ht="18" customHeight="1">
      <c r="A8" s="274" t="str">
        <f>Cronograma!A9</f>
        <v>Tipo de Intervenção:  Manutenção</v>
      </c>
      <c r="B8" s="274"/>
      <c r="C8" s="51"/>
      <c r="D8" s="52"/>
      <c r="E8" s="53"/>
    </row>
    <row r="9" spans="1:5" s="25" customFormat="1" ht="7.5" customHeight="1">
      <c r="A9" s="47"/>
      <c r="B9" s="48"/>
      <c r="C9" s="51"/>
      <c r="D9" s="54"/>
      <c r="E9" s="55"/>
    </row>
    <row r="10" spans="1:5" s="25" customFormat="1" ht="18" customHeight="1">
      <c r="A10" s="47" t="s">
        <v>2</v>
      </c>
      <c r="B10" s="56" t="str">
        <f>Orçamento!D9</f>
        <v>Itapevi - SP</v>
      </c>
      <c r="C10" s="51"/>
      <c r="D10" s="52" t="str">
        <f>Orçamento!F9</f>
        <v>Investimento:</v>
      </c>
      <c r="E10" s="57" t="e">
        <f>Orçamento!H9</f>
        <v>#VALUE!</v>
      </c>
    </row>
    <row r="11" spans="1:5" s="25" customFormat="1" ht="7.5" customHeight="1">
      <c r="A11" s="47"/>
      <c r="B11" s="48"/>
      <c r="C11" s="51"/>
      <c r="D11" s="54"/>
      <c r="E11" s="55"/>
    </row>
    <row r="12" spans="1:5" s="25" customFormat="1" ht="18" customHeight="1">
      <c r="A12" s="47" t="s">
        <v>4</v>
      </c>
      <c r="B12" s="58" t="str">
        <f>Orçamento!D11</f>
        <v>SINAPI - (Ago/22) / CDHU - 186</v>
      </c>
      <c r="C12" s="51"/>
      <c r="D12" s="52"/>
      <c r="E12" s="59"/>
    </row>
    <row r="13" spans="1:5" ht="7.5" customHeight="1" thickBot="1">
      <c r="A13" s="60"/>
      <c r="B13" s="61"/>
      <c r="C13" s="61"/>
      <c r="D13" s="61"/>
      <c r="E13" s="62"/>
    </row>
    <row r="14" spans="1:5" ht="18" customHeight="1" thickBot="1">
      <c r="A14" s="272"/>
      <c r="B14" s="272"/>
      <c r="C14" s="272"/>
      <c r="D14" s="272"/>
      <c r="E14" s="272"/>
    </row>
    <row r="15" spans="1:5" s="27" customFormat="1" ht="39.75" customHeight="1" thickBot="1">
      <c r="A15" s="63" t="s">
        <v>6</v>
      </c>
      <c r="B15" s="64" t="s">
        <v>8</v>
      </c>
      <c r="C15" s="65" t="s">
        <v>42</v>
      </c>
      <c r="D15" s="65" t="s">
        <v>43</v>
      </c>
      <c r="E15" s="66" t="s">
        <v>12</v>
      </c>
    </row>
    <row r="16" spans="1:5" s="28" customFormat="1" ht="4.5" customHeight="1">
      <c r="A16" s="67"/>
      <c r="B16" s="68"/>
      <c r="C16" s="69"/>
      <c r="D16" s="69"/>
      <c r="E16" s="70"/>
    </row>
    <row r="17" spans="1:5" s="28" customFormat="1" ht="19.5" customHeight="1">
      <c r="A17" s="71">
        <f>Orçamento!A14</f>
        <v>1</v>
      </c>
      <c r="B17" s="72" t="str">
        <f>Orçamento!D14</f>
        <v>SERVIÇOS DE MANUTENÇÃO</v>
      </c>
      <c r="C17" s="73">
        <f>VLOOKUP(B17,Orçamento!$D$14:$I$29,2,FALSE)</f>
        <v>0</v>
      </c>
      <c r="D17" s="74" t="e">
        <f>C17*Orçamento!$F$31</f>
        <v>#VALUE!</v>
      </c>
      <c r="E17" s="75" t="e">
        <f>VLOOKUP(B17,Orçamento!$D$14:$I40,6,FALSE)</f>
        <v>#DIV/0!</v>
      </c>
    </row>
    <row r="18" spans="1:5" s="10" customFormat="1" ht="4.5" customHeight="1">
      <c r="A18" s="76"/>
      <c r="B18" s="77"/>
      <c r="C18" s="78"/>
      <c r="D18" s="78"/>
      <c r="E18" s="79"/>
    </row>
    <row r="19" spans="1:5" s="28" customFormat="1" ht="4.5" customHeight="1">
      <c r="A19" s="76"/>
      <c r="B19" s="77"/>
      <c r="C19" s="78"/>
      <c r="D19" s="78"/>
      <c r="E19" s="79"/>
    </row>
    <row r="20" spans="1:5" ht="27" customHeight="1" thickBot="1">
      <c r="A20" s="273" t="s">
        <v>44</v>
      </c>
      <c r="B20" s="273"/>
      <c r="C20" s="80">
        <f>SUM(C17:C19)</f>
        <v>0</v>
      </c>
      <c r="D20" s="80" t="e">
        <f>SUM(D17:D19)</f>
        <v>#VALUE!</v>
      </c>
      <c r="E20" s="81" t="e">
        <f>SUM(E17:E19)</f>
        <v>#DIV/0!</v>
      </c>
    </row>
    <row r="21" spans="1:5" ht="12.75" customHeight="1">
      <c r="A21" s="29"/>
      <c r="B21" s="29"/>
      <c r="C21" s="30"/>
      <c r="D21" s="30"/>
      <c r="E21" s="31"/>
    </row>
    <row r="22" spans="1:5" ht="12.75" customHeight="1">
      <c r="A22" s="29"/>
      <c r="B22" s="29"/>
      <c r="C22" s="30"/>
      <c r="D22" s="32"/>
      <c r="E22" s="31"/>
    </row>
    <row r="23" spans="1:5" ht="12.75" customHeight="1">
      <c r="A23" s="29"/>
      <c r="B23" s="29"/>
      <c r="D23" s="32"/>
      <c r="E23" s="31"/>
    </row>
    <row r="24" spans="1:5" ht="15" customHeight="1">
      <c r="A24" s="16"/>
      <c r="B24" s="16"/>
      <c r="E24" s="32"/>
    </row>
    <row r="25" spans="1:5" ht="12.75" customHeight="1">
      <c r="A25" s="29"/>
      <c r="B25" s="34"/>
      <c r="C25" s="30"/>
      <c r="D25" s="30"/>
      <c r="E25" s="31"/>
    </row>
    <row r="26" spans="1:5" ht="12.75" customHeight="1">
      <c r="A26" s="29"/>
      <c r="B26" s="29"/>
      <c r="C26" s="30"/>
      <c r="D26" s="30"/>
      <c r="E26" s="31"/>
    </row>
    <row r="27" spans="1:5" ht="12.75" customHeight="1">
      <c r="A27" s="29"/>
      <c r="B27" s="34"/>
      <c r="C27" s="30"/>
      <c r="D27" s="30"/>
      <c r="E27" s="31"/>
    </row>
    <row r="28" spans="1:5" ht="12.75" customHeight="1">
      <c r="A28" s="29"/>
      <c r="B28" s="29"/>
      <c r="C28" s="35"/>
      <c r="D28" s="35"/>
      <c r="E28" s="35"/>
    </row>
    <row r="29" spans="2:5" ht="15" customHeight="1">
      <c r="B29" s="37"/>
      <c r="C29" s="38"/>
      <c r="D29" s="38"/>
      <c r="E29" s="38"/>
    </row>
    <row r="30" spans="2:5" ht="12.75" customHeight="1">
      <c r="B30" s="39"/>
      <c r="C30" s="40"/>
      <c r="D30" s="40"/>
      <c r="E30" s="40"/>
    </row>
    <row r="31" spans="2:5" ht="12.75" customHeight="1">
      <c r="B31" s="39"/>
      <c r="C31" s="40"/>
      <c r="D31" s="40"/>
      <c r="E31" s="40"/>
    </row>
    <row r="32" spans="2:5" ht="12.75" customHeight="1">
      <c r="B32" s="36"/>
      <c r="C32" s="40"/>
      <c r="D32" s="40"/>
      <c r="E32" s="40"/>
    </row>
  </sheetData>
  <sheetProtection password="E9C9" sheet="1" formatCells="0" formatColumns="0" formatRows="0" selectLockedCells="1"/>
  <mergeCells count="3">
    <mergeCell ref="A14:E14"/>
    <mergeCell ref="A20:B20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Hareta</cp:lastModifiedBy>
  <cp:lastPrinted>2022-02-21T13:05:30Z</cp:lastPrinted>
  <dcterms:created xsi:type="dcterms:W3CDTF">2017-01-12T18:28:45Z</dcterms:created>
  <dcterms:modified xsi:type="dcterms:W3CDTF">2022-09-19T19:32:52Z</dcterms:modified>
  <cp:category/>
  <cp:version/>
  <cp:contentType/>
  <cp:contentStatus/>
</cp:coreProperties>
</file>